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Радиоточка\5г.Запорожье\"/>
    </mc:Choice>
  </mc:AlternateContent>
  <xr:revisionPtr revIDLastSave="0" documentId="13_ncr:1_{2E75B4AB-CF9F-4C0D-8326-DA04084E020A}" xr6:coauthVersionLast="47" xr6:coauthVersionMax="47" xr10:uidLastSave="{00000000-0000-0000-0000-000000000000}"/>
  <bookViews>
    <workbookView xWindow="-120" yWindow="-120" windowWidth="27630" windowHeight="16440" tabRatio="531" xr2:uid="{00000000-000D-0000-FFFF-FFFF00000000}"/>
  </bookViews>
  <sheets>
    <sheet name="Запорожье" sheetId="1" r:id="rId1"/>
  </sheets>
  <definedNames>
    <definedName name="_xlnm._FilterDatabase" localSheetId="0" hidden="1">Запорожье!$A$9:$AG$28</definedName>
    <definedName name="vDay" localSheetId="0">Запорожье!$V$3</definedName>
    <definedName name="vDay2">Запорожье!$D$3</definedName>
    <definedName name="vMonth">Запорожье!$V$4</definedName>
    <definedName name="vPos">Запорожье!$V$5</definedName>
    <definedName name="vRolik_koef" localSheetId="0">Запорожье!$A$1</definedName>
    <definedName name="vRolik_len" localSheetId="0">Запорожье!$V$2</definedName>
    <definedName name="vSec1" localSheetId="0">Запорожье!$V$2</definedName>
    <definedName name="vSpot_koef">Запорожье!$AB$2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6" i="1" l="1"/>
  <c r="L22" i="1"/>
  <c r="L23" i="1"/>
  <c r="K23" i="1"/>
  <c r="K22" i="1"/>
  <c r="K21" i="1"/>
  <c r="K20" i="1"/>
  <c r="K19" i="1"/>
  <c r="K18" i="1"/>
  <c r="K17" i="1"/>
  <c r="K16" i="1"/>
  <c r="K15" i="1"/>
  <c r="K14" i="1"/>
  <c r="M14" i="1" s="1"/>
  <c r="AF14" i="1" s="1"/>
  <c r="AH14" i="1" s="1"/>
  <c r="D14" i="1" s="1"/>
  <c r="K13" i="1"/>
  <c r="K12" i="1"/>
  <c r="K11" i="1"/>
  <c r="AE23" i="1"/>
  <c r="AE14" i="1"/>
  <c r="L14" i="1"/>
  <c r="M22" i="1" l="1"/>
  <c r="M23" i="1"/>
  <c r="AF23" i="1" s="1"/>
  <c r="AH23" i="1" s="1"/>
  <c r="AI14" i="1"/>
  <c r="AE25" i="1"/>
  <c r="K25" i="1"/>
  <c r="AI23" i="1" l="1"/>
  <c r="D23" i="1"/>
  <c r="K28" i="1"/>
  <c r="AE24" i="1"/>
  <c r="K24" i="1"/>
  <c r="K27" i="1" l="1"/>
  <c r="AE27" i="1"/>
  <c r="L28" i="1" l="1"/>
  <c r="L21" i="1"/>
  <c r="L12" i="1"/>
  <c r="K26" i="1"/>
  <c r="AE22" i="1"/>
  <c r="AE16" i="1"/>
  <c r="AE28" i="1"/>
  <c r="AE21" i="1"/>
  <c r="AE12" i="1"/>
  <c r="AE15" i="1"/>
  <c r="AE26" i="1"/>
  <c r="AE20" i="1"/>
  <c r="AE19" i="1"/>
  <c r="AE17" i="1"/>
  <c r="AE18" i="1"/>
  <c r="AE13" i="1"/>
  <c r="AE11" i="1"/>
  <c r="M12" i="1" l="1"/>
  <c r="AF12" i="1" s="1"/>
  <c r="M21" i="1"/>
  <c r="AF21" i="1" s="1"/>
  <c r="M28" i="1"/>
  <c r="AF28" i="1" l="1"/>
  <c r="AH28" i="1" s="1"/>
  <c r="AH21" i="1"/>
  <c r="D21" i="1" s="1"/>
  <c r="AH12" i="1"/>
  <c r="D12" i="1" s="1"/>
  <c r="AB2" i="1"/>
  <c r="L25" i="1" s="1"/>
  <c r="M25" i="1" s="1"/>
  <c r="D25" i="1" l="1"/>
  <c r="AF25" i="1"/>
  <c r="AH25" i="1" s="1"/>
  <c r="AI25" i="1" s="1"/>
  <c r="M16" i="1"/>
  <c r="AF16" i="1" s="1"/>
  <c r="AF22" i="1"/>
  <c r="L27" i="1"/>
  <c r="M27" i="1" s="1"/>
  <c r="AF27" i="1" s="1"/>
  <c r="L24" i="1"/>
  <c r="M24" i="1" s="1"/>
  <c r="D24" i="1" s="1"/>
  <c r="AI21" i="1"/>
  <c r="AI28" i="1"/>
  <c r="AI12" i="1"/>
  <c r="L17" i="1"/>
  <c r="M17" i="1" s="1"/>
  <c r="AF17" i="1" s="1"/>
  <c r="L18" i="1"/>
  <c r="M18" i="1" s="1"/>
  <c r="AF18" i="1" s="1"/>
  <c r="L20" i="1"/>
  <c r="M20" i="1" s="1"/>
  <c r="AF20" i="1" s="1"/>
  <c r="L19" i="1"/>
  <c r="M19" i="1" s="1"/>
  <c r="AF19" i="1" s="1"/>
  <c r="L15" i="1"/>
  <c r="M15" i="1" s="1"/>
  <c r="L13" i="1"/>
  <c r="L26" i="1"/>
  <c r="M26" i="1" s="1"/>
  <c r="D26" i="1" s="1"/>
  <c r="L11" i="1"/>
  <c r="M11" i="1" s="1"/>
  <c r="D15" i="1" l="1"/>
  <c r="AF15" i="1"/>
  <c r="AH15" i="1" s="1"/>
  <c r="AH22" i="1"/>
  <c r="AH16" i="1"/>
  <c r="D16" i="1" s="1"/>
  <c r="AF24" i="1"/>
  <c r="AH27" i="1"/>
  <c r="AI27" i="1" s="1"/>
  <c r="AF11" i="1"/>
  <c r="AF26" i="1"/>
  <c r="AH26" i="1" s="1"/>
  <c r="AH19" i="1"/>
  <c r="D19" i="1" s="1"/>
  <c r="M13" i="1"/>
  <c r="AF13" i="1" s="1"/>
  <c r="AI22" i="1" l="1"/>
  <c r="D22" i="1"/>
  <c r="AI16" i="1"/>
  <c r="AH24" i="1"/>
  <c r="AI24" i="1" s="1"/>
  <c r="AH11" i="1"/>
  <c r="D11" i="1" s="1"/>
  <c r="AH17" i="1"/>
  <c r="D17" i="1" s="1"/>
  <c r="AH20" i="1"/>
  <c r="D20" i="1" s="1"/>
  <c r="AH18" i="1"/>
  <c r="D18" i="1" s="1"/>
  <c r="AI19" i="1"/>
  <c r="AI15" i="1"/>
  <c r="AI26" i="1"/>
  <c r="AE29" i="1"/>
  <c r="A1" i="1"/>
  <c r="AI18" i="1" l="1"/>
  <c r="AI11" i="1"/>
  <c r="AI20" i="1"/>
  <c r="AI17" i="1"/>
  <c r="AH13" i="1"/>
  <c r="D13" i="1" s="1"/>
  <c r="AF29" i="1"/>
  <c r="AI13" i="1" l="1"/>
  <c r="AH29" i="1"/>
  <c r="AI29" i="1" s="1"/>
  <c r="AG29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Дмитрий Сокольников</author>
  </authors>
  <commentList>
    <comment ref="N4" authorId="0" shapeId="0" xr:uid="{66F259B8-0457-4802-B29B-43094F6ED90B}">
      <text>
        <r>
          <rPr>
            <b/>
            <sz val="11"/>
            <color indexed="81"/>
            <rFont val="Calibri"/>
            <family val="2"/>
            <charset val="204"/>
            <scheme val="minor"/>
          </rPr>
          <t>На большинстве станций применяются коэффициенты сезонности:
Ноябрь + 10%
Декабрь + 20%</t>
        </r>
      </text>
    </comment>
    <comment ref="N7" authorId="0" shapeId="0" xr:uid="{B3C3378B-0AC7-4E53-9B09-FBDC93DF8515}">
      <text>
        <r>
          <rPr>
            <b/>
            <sz val="11"/>
            <color indexed="81"/>
            <rFont val="Calibri"/>
            <family val="2"/>
            <charset val="204"/>
            <scheme val="minor"/>
          </rPr>
          <t>Стоимость выходов зависит от времени выхода, тоном цвета обозначено осносительное уменьшение стоимости по сравнению с базовой</t>
        </r>
      </text>
    </comment>
  </commentList>
</comments>
</file>

<file path=xl/sharedStrings.xml><?xml version="1.0" encoding="utf-8"?>
<sst xmlns="http://schemas.openxmlformats.org/spreadsheetml/2006/main" count="107" uniqueCount="106">
  <si>
    <t>Радио</t>
  </si>
  <si>
    <t>7ч</t>
  </si>
  <si>
    <t>8ч</t>
  </si>
  <si>
    <t>9ч</t>
  </si>
  <si>
    <t>10ч</t>
  </si>
  <si>
    <t>11ч</t>
  </si>
  <si>
    <t>12ч</t>
  </si>
  <si>
    <t>13ч</t>
  </si>
  <si>
    <t>14ч</t>
  </si>
  <si>
    <t>15ч</t>
  </si>
  <si>
    <t>16ч</t>
  </si>
  <si>
    <t>17ч</t>
  </si>
  <si>
    <t>18ч</t>
  </si>
  <si>
    <t>19ч</t>
  </si>
  <si>
    <t>20ч</t>
  </si>
  <si>
    <t>21ч</t>
  </si>
  <si>
    <t>22ч</t>
  </si>
  <si>
    <t>23ч</t>
  </si>
  <si>
    <t>-</t>
  </si>
  <si>
    <t>Наше радио</t>
  </si>
  <si>
    <t>Хит FM</t>
  </si>
  <si>
    <t>Максимум</t>
  </si>
  <si>
    <t>KISS FM</t>
  </si>
  <si>
    <t>Roks</t>
  </si>
  <si>
    <t>Шансон</t>
  </si>
  <si>
    <t>Мелодия</t>
  </si>
  <si>
    <t>Ретро FM</t>
  </si>
  <si>
    <t>Relax FM</t>
  </si>
  <si>
    <t>Итого, без ндс</t>
  </si>
  <si>
    <t>radiotochka.net.ua@gmail.com</t>
  </si>
  <si>
    <t>www.radiotochka.net.ua</t>
  </si>
  <si>
    <t>Время выхода роликов</t>
  </si>
  <si>
    <t>размещение рекламы на радио</t>
  </si>
  <si>
    <t>выходов</t>
  </si>
  <si>
    <t>Сумма</t>
  </si>
  <si>
    <t>грн</t>
  </si>
  <si>
    <t>Дмитрий Сокольников</t>
  </si>
  <si>
    <t>Power FM</t>
  </si>
  <si>
    <t>(за весь период)</t>
  </si>
  <si>
    <t>Длительность ролика, сек -</t>
  </si>
  <si>
    <t>Всего</t>
  </si>
  <si>
    <t>107.4</t>
  </si>
  <si>
    <t>107.9</t>
  </si>
  <si>
    <t>выход/грн</t>
  </si>
  <si>
    <t xml:space="preserve">Количество дней - </t>
  </si>
  <si>
    <t xml:space="preserve">Месяц - </t>
  </si>
  <si>
    <t>Ц1</t>
  </si>
  <si>
    <t>Ц2</t>
  </si>
  <si>
    <t>Ц3</t>
  </si>
  <si>
    <t>Ц4</t>
  </si>
  <si>
    <t>Ц5</t>
  </si>
  <si>
    <t>Ц6</t>
  </si>
  <si>
    <t>Скидка</t>
  </si>
  <si>
    <t>%</t>
  </si>
  <si>
    <t>К. сезон</t>
  </si>
  <si>
    <t>К. длинны</t>
  </si>
  <si>
    <t>К. Итог</t>
  </si>
  <si>
    <t>radiotochka.net.ua</t>
  </si>
  <si>
    <t>FM</t>
  </si>
  <si>
    <t>Фактическая</t>
  </si>
  <si>
    <t>выхода, грн</t>
  </si>
  <si>
    <t>цена одного</t>
  </si>
  <si>
    <t>Итого</t>
  </si>
  <si>
    <t>Средняя</t>
  </si>
  <si>
    <t>прайс. цена</t>
  </si>
  <si>
    <t>проставьте "1"-ми в таблице ниже</t>
  </si>
  <si>
    <t>104.5</t>
  </si>
  <si>
    <t>Люкс FM</t>
  </si>
  <si>
    <t>Перец FM</t>
  </si>
  <si>
    <t>106.6</t>
  </si>
  <si>
    <t>Країна</t>
  </si>
  <si>
    <t>Авторадио</t>
  </si>
  <si>
    <t>104.1</t>
  </si>
  <si>
    <t>103.1</t>
  </si>
  <si>
    <t>107.5</t>
  </si>
  <si>
    <t>100.8</t>
  </si>
  <si>
    <t>99.3</t>
  </si>
  <si>
    <t>105.6</t>
  </si>
  <si>
    <t>107.0</t>
  </si>
  <si>
    <t>105.1</t>
  </si>
  <si>
    <t>102.2</t>
  </si>
  <si>
    <t>100.3</t>
  </si>
  <si>
    <t>101.3</t>
  </si>
  <si>
    <t>88.3</t>
  </si>
  <si>
    <t>Формат ФМ</t>
  </si>
  <si>
    <t>ЗАПОРОЖЬЕ</t>
  </si>
  <si>
    <t>сум. грн</t>
  </si>
  <si>
    <t>Байрактар</t>
  </si>
  <si>
    <t>Пятница</t>
  </si>
  <si>
    <t>94.1</t>
  </si>
  <si>
    <t>без налог.</t>
  </si>
  <si>
    <t>097 528-83-78 (viber, telegram)</t>
  </si>
  <si>
    <t>Jazz</t>
  </si>
  <si>
    <t>89.9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</si>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</sst>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₽_-;\-* #,##0.00\ _₽_-;_-* &quot;-&quot;??\ _₽_-;_-@_-"/>
    <numFmt numFmtId="165" formatCode="#,##0_ ;\-#,##0\ "/>
    <numFmt numFmtId="166" formatCode="0.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rgb="FF808080"/>
      <name val="Calibri"/>
      <family val="2"/>
      <charset val="204"/>
      <scheme val="minor"/>
    </font>
    <font>
      <b/>
      <sz val="12"/>
      <color theme="1" tint="0.249977111117893"/>
      <name val="Calibri"/>
      <family val="2"/>
      <charset val="204"/>
      <scheme val="minor"/>
    </font>
    <font>
      <sz val="11"/>
      <color theme="0" tint="-0.34998626667073579"/>
      <name val="Calibri"/>
      <family val="2"/>
      <charset val="204"/>
      <scheme val="minor"/>
    </font>
    <font>
      <sz val="11"/>
      <color theme="0" tint="-0.499984740745262"/>
      <name val="Calibri"/>
      <family val="2"/>
      <charset val="204"/>
      <scheme val="minor"/>
    </font>
    <font>
      <b/>
      <sz val="11"/>
      <color theme="0" tint="-0.34998626667073579"/>
      <name val="Calibri"/>
      <family val="2"/>
      <charset val="204"/>
      <scheme val="minor"/>
    </font>
    <font>
      <b/>
      <sz val="11"/>
      <color theme="1" tint="0.34998626667073579"/>
      <name val="Calibri"/>
      <family val="2"/>
      <charset val="204"/>
      <scheme val="minor"/>
    </font>
    <font>
      <sz val="11"/>
      <color theme="1" tint="0.34998626667073579"/>
      <name val="Calibri"/>
      <family val="2"/>
      <charset val="204"/>
      <scheme val="minor"/>
    </font>
    <font>
      <sz val="10"/>
      <color theme="1" tint="0.34998626667073579"/>
      <name val="Calibri"/>
      <family val="2"/>
      <charset val="204"/>
      <scheme val="minor"/>
    </font>
    <font>
      <b/>
      <sz val="12"/>
      <color theme="1" tint="0.34998626667073579"/>
      <name val="Calibri"/>
      <family val="2"/>
      <charset val="204"/>
      <scheme val="minor"/>
    </font>
    <font>
      <sz val="11"/>
      <color theme="1" tint="0.499984740745262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8"/>
      <color indexed="8"/>
      <name val="Arial"/>
      <family val="2"/>
      <charset val="204"/>
    </font>
    <font>
      <sz val="11"/>
      <color theme="0" tint="-0.14999847407452621"/>
      <name val="Calibri"/>
      <family val="2"/>
      <charset val="204"/>
      <scheme val="minor"/>
    </font>
    <font>
      <sz val="11"/>
      <color rgb="FF595959"/>
      <name val="Calibri"/>
      <family val="2"/>
      <charset val="204"/>
    </font>
    <font>
      <b/>
      <sz val="11"/>
      <color indexed="81"/>
      <name val="Calibri"/>
      <family val="2"/>
      <charset val="204"/>
      <scheme val="minor"/>
    </font>
    <font>
      <sz val="11"/>
      <color theme="1" tint="0.249977111117893"/>
      <name val="Calibri"/>
      <family val="2"/>
      <charset val="204"/>
      <scheme val="minor"/>
    </font>
    <font>
      <i/>
      <sz val="11"/>
      <color theme="1" tint="0.249977111117893"/>
      <name val="Calibri"/>
      <family val="2"/>
      <charset val="204"/>
      <scheme val="minor"/>
    </font>
    <font>
      <b/>
      <sz val="11"/>
      <color theme="0" tint="-0.499984740745262"/>
      <name val="Calibri"/>
      <family val="2"/>
      <charset val="204"/>
      <scheme val="minor"/>
    </font>
    <font>
      <sz val="10"/>
      <color theme="0" tint="-0.34998626667073579"/>
      <name val="Calibri"/>
      <family val="2"/>
      <charset val="204"/>
      <scheme val="minor"/>
    </font>
    <font>
      <sz val="11"/>
      <color theme="1" tint="0.499984740745262"/>
      <name val="Calibri"/>
      <family val="2"/>
      <charset val="204"/>
      <scheme val="minor"/>
    </font>
    <font>
      <b/>
      <sz val="11"/>
      <color theme="1" tint="0.34998626667073579"/>
      <name val="Calibri"/>
      <family val="2"/>
      <charset val="204"/>
    </font>
    <font>
      <b/>
      <sz val="11"/>
      <color theme="1" tint="0.499984740745262"/>
      <name val="Calibri"/>
      <family val="2"/>
      <charset val="204"/>
    </font>
    <font>
      <b/>
      <sz val="10"/>
      <color theme="1" tint="0.34998626667073579"/>
      <name val="Calibri"/>
      <family val="2"/>
      <charset val="204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D34C"/>
        <bgColor indexed="64"/>
      </patternFill>
    </fill>
    <fill>
      <patternFill patternType="solid">
        <fgColor rgb="FFFFE07F"/>
        <bgColor indexed="64"/>
      </patternFill>
    </fill>
    <fill>
      <patternFill patternType="solid">
        <fgColor rgb="FFFFCD33"/>
        <bgColor indexed="64"/>
      </patternFill>
    </fill>
    <fill>
      <patternFill patternType="solid">
        <fgColor rgb="FFFFD03F"/>
        <bgColor indexed="64"/>
      </patternFill>
    </fill>
    <fill>
      <patternFill patternType="solid">
        <fgColor rgb="FFFFC619"/>
        <bgColor indexed="64"/>
      </patternFill>
    </fill>
    <fill>
      <patternFill patternType="solid">
        <fgColor rgb="FFFFE38C"/>
        <bgColor indexed="64"/>
      </patternFill>
    </fill>
    <fill>
      <patternFill patternType="solid">
        <fgColor rgb="FFFFD659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D72"/>
        <bgColor indexed="64"/>
      </patternFill>
    </fill>
    <fill>
      <patternFill patternType="solid">
        <fgColor rgb="FFFFC30C"/>
        <bgColor indexed="64"/>
      </patternFill>
    </fill>
    <fill>
      <patternFill patternType="solid">
        <fgColor rgb="FFFFE9A5"/>
        <bgColor indexed="64"/>
      </patternFill>
    </fill>
    <fill>
      <patternFill patternType="solid">
        <fgColor rgb="FFFFCA2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DA66"/>
        <bgColor indexed="64"/>
      </patternFill>
    </fill>
    <fill>
      <patternFill patternType="solid">
        <fgColor rgb="FFFFECB2"/>
        <bgColor indexed="64"/>
      </patternFill>
    </fill>
    <fill>
      <patternFill patternType="solid">
        <fgColor rgb="FFFFF0BF"/>
        <bgColor indexed="64"/>
      </patternFill>
    </fill>
    <fill>
      <patternFill patternType="solid">
        <fgColor rgb="FFFFF3CC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theme="9" tint="-0.24994659260841701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medium">
        <color theme="9" tint="-0.24994659260841701"/>
      </top>
      <bottom style="medium">
        <color theme="9" tint="-0.24994659260841701"/>
      </bottom>
      <diagonal/>
    </border>
  </borders>
  <cellStyleXfs count="21">
    <xf numFmtId="0" fontId="0" fillId="0" borderId="0"/>
    <xf numFmtId="164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3" fillId="4" borderId="0" applyNumberFormat="0" applyFont="0" applyBorder="0" applyAlignment="0" applyProtection="0">
      <alignment horizontal="center"/>
      <protection hidden="1"/>
    </xf>
    <xf numFmtId="9" fontId="13" fillId="5" borderId="0" applyNumberFormat="0" applyFont="0" applyBorder="0" applyAlignment="0" applyProtection="0">
      <alignment horizontal="center"/>
      <protection hidden="1"/>
    </xf>
    <xf numFmtId="9" fontId="13" fillId="6" borderId="0" applyNumberFormat="0" applyFont="0" applyBorder="0" applyAlignment="0" applyProtection="0">
      <alignment horizontal="center"/>
      <protection hidden="1"/>
    </xf>
    <xf numFmtId="9" fontId="13" fillId="7" borderId="0" applyNumberFormat="0" applyFont="0" applyBorder="0" applyAlignment="0" applyProtection="0">
      <alignment horizontal="center"/>
      <protection hidden="1"/>
    </xf>
    <xf numFmtId="9" fontId="13" fillId="8" borderId="0" applyNumberFormat="0" applyFont="0" applyBorder="0" applyAlignment="0" applyProtection="0">
      <alignment horizontal="center"/>
      <protection hidden="1"/>
    </xf>
    <xf numFmtId="9" fontId="13" fillId="9" borderId="0" applyNumberFormat="0" applyFont="0" applyBorder="0" applyAlignment="0" applyProtection="0">
      <alignment horizontal="center"/>
      <protection hidden="1"/>
    </xf>
    <xf numFmtId="9" fontId="13" fillId="10" borderId="0" applyNumberFormat="0" applyFont="0" applyBorder="0" applyAlignment="0" applyProtection="0">
      <alignment horizontal="center"/>
      <protection hidden="1"/>
    </xf>
    <xf numFmtId="9" fontId="13" fillId="11" borderId="0" applyNumberFormat="0" applyFont="0" applyBorder="0" applyAlignment="0" applyProtection="0">
      <alignment horizontal="center"/>
      <protection hidden="1"/>
    </xf>
    <xf numFmtId="9" fontId="13" fillId="12" borderId="0" applyNumberFormat="0" applyFont="0" applyBorder="0" applyAlignment="0" applyProtection="0">
      <alignment horizontal="center"/>
      <protection hidden="1"/>
    </xf>
    <xf numFmtId="9" fontId="13" fillId="13" borderId="0" applyNumberFormat="0" applyFont="0" applyBorder="0" applyAlignment="0" applyProtection="0">
      <alignment horizontal="center"/>
      <protection hidden="1"/>
    </xf>
    <xf numFmtId="9" fontId="13" fillId="14" borderId="0" applyNumberFormat="0" applyFont="0" applyBorder="0" applyAlignment="0" applyProtection="0">
      <alignment horizontal="center"/>
      <protection hidden="1"/>
    </xf>
    <xf numFmtId="9" fontId="13" fillId="15" borderId="0" applyNumberFormat="0" applyFont="0" applyBorder="0" applyAlignment="0" applyProtection="0">
      <alignment horizontal="center"/>
      <protection hidden="1"/>
    </xf>
    <xf numFmtId="9" fontId="13" fillId="16" borderId="0" applyNumberFormat="0" applyFont="0" applyBorder="0" applyAlignment="0" applyProtection="0">
      <alignment horizontal="center"/>
      <protection hidden="1"/>
    </xf>
    <xf numFmtId="4" fontId="15" fillId="17" borderId="2" applyProtection="0">
      <alignment horizontal="right" vertical="top"/>
    </xf>
    <xf numFmtId="9" fontId="13" fillId="18" borderId="0" applyNumberFormat="0" applyFont="0" applyBorder="0" applyAlignment="0" applyProtection="0">
      <alignment horizontal="center"/>
      <protection hidden="1"/>
    </xf>
    <xf numFmtId="9" fontId="13" fillId="19" borderId="0" applyNumberFormat="0" applyFont="0" applyBorder="0" applyAlignment="0" applyProtection="0">
      <alignment horizontal="center"/>
      <protection hidden="1"/>
    </xf>
    <xf numFmtId="9" fontId="13" fillId="20" borderId="0" applyNumberFormat="0" applyFont="0" applyBorder="0" applyAlignment="0" applyProtection="0">
      <alignment horizontal="center"/>
      <protection hidden="1"/>
    </xf>
    <xf numFmtId="9" fontId="13" fillId="21" borderId="0" applyNumberFormat="0" applyFont="0" applyBorder="0" applyAlignment="0" applyProtection="0">
      <alignment horizontal="center"/>
      <protection hidden="1"/>
    </xf>
  </cellStyleXfs>
  <cellXfs count="105">
    <xf numFmtId="0" fontId="0" fillId="0" borderId="0" xfId="0"/>
    <xf numFmtId="0" fontId="10" fillId="4" borderId="0" xfId="3" applyNumberFormat="1" applyFont="1" applyBorder="1" applyAlignment="1" applyProtection="1">
      <alignment horizontal="center"/>
      <protection locked="0" hidden="1"/>
    </xf>
    <xf numFmtId="0" fontId="10" fillId="9" borderId="0" xfId="8" applyNumberFormat="1" applyFont="1" applyBorder="1" applyAlignment="1" applyProtection="1">
      <alignment horizontal="center"/>
      <protection locked="0" hidden="1"/>
    </xf>
    <xf numFmtId="0" fontId="10" fillId="8" borderId="0" xfId="7" applyNumberFormat="1" applyFont="1" applyBorder="1" applyAlignment="1" applyProtection="1">
      <alignment horizontal="center"/>
      <protection locked="0" hidden="1"/>
    </xf>
    <xf numFmtId="0" fontId="10" fillId="15" borderId="0" xfId="14" applyNumberFormat="1" applyFont="1" applyBorder="1" applyAlignment="1" applyProtection="1">
      <alignment horizontal="center"/>
      <protection locked="0" hidden="1"/>
    </xf>
    <xf numFmtId="0" fontId="3" fillId="0" borderId="0" xfId="0" applyFont="1" applyProtection="1">
      <protection locked="0" hidden="1"/>
    </xf>
    <xf numFmtId="0" fontId="0" fillId="0" borderId="0" xfId="0" applyProtection="1">
      <protection locked="0" hidden="1"/>
    </xf>
    <xf numFmtId="0" fontId="6" fillId="0" borderId="0" xfId="0" applyFont="1" applyProtection="1">
      <protection locked="0" hidden="1"/>
    </xf>
    <xf numFmtId="0" fontId="19" fillId="0" borderId="0" xfId="0" applyFont="1" applyProtection="1">
      <protection locked="0" hidden="1"/>
    </xf>
    <xf numFmtId="0" fontId="10" fillId="0" borderId="0" xfId="0" applyFont="1" applyProtection="1">
      <protection locked="0" hidden="1"/>
    </xf>
    <xf numFmtId="166" fontId="3" fillId="0" borderId="0" xfId="0" applyNumberFormat="1" applyFont="1" applyProtection="1">
      <protection locked="0" hidden="1"/>
    </xf>
    <xf numFmtId="9" fontId="3" fillId="0" borderId="0" xfId="0" applyNumberFormat="1" applyFont="1" applyProtection="1">
      <protection locked="0" hidden="1"/>
    </xf>
    <xf numFmtId="0" fontId="4" fillId="0" borderId="0" xfId="0" applyFont="1" applyProtection="1">
      <protection locked="0" hidden="1"/>
    </xf>
    <xf numFmtId="0" fontId="22" fillId="0" borderId="0" xfId="0" applyFont="1" applyProtection="1">
      <protection locked="0" hidden="1"/>
    </xf>
    <xf numFmtId="0" fontId="9" fillId="0" borderId="0" xfId="0" applyFont="1" applyAlignment="1" applyProtection="1">
      <alignment horizontal="center" vertical="center" wrapText="1"/>
      <protection locked="0" hidden="1"/>
    </xf>
    <xf numFmtId="0" fontId="9" fillId="0" borderId="0" xfId="0" applyFont="1" applyAlignment="1" applyProtection="1">
      <alignment horizontal="center" vertical="center"/>
      <protection locked="0" hidden="1"/>
    </xf>
    <xf numFmtId="0" fontId="8" fillId="0" borderId="0" xfId="0" applyFont="1" applyAlignment="1" applyProtection="1">
      <alignment horizontal="left" vertical="center"/>
      <protection locked="0" hidden="1"/>
    </xf>
    <xf numFmtId="17" fontId="0" fillId="0" borderId="0" xfId="0" applyNumberFormat="1" applyProtection="1">
      <protection locked="0" hidden="1"/>
    </xf>
    <xf numFmtId="0" fontId="9" fillId="0" borderId="0" xfId="0" applyFont="1" applyAlignment="1" applyProtection="1">
      <alignment horizontal="center"/>
      <protection locked="0" hidden="1"/>
    </xf>
    <xf numFmtId="0" fontId="7" fillId="0" borderId="0" xfId="0" applyFont="1" applyAlignment="1" applyProtection="1">
      <alignment horizontal="center" vertical="top"/>
      <protection locked="0" hidden="1"/>
    </xf>
    <xf numFmtId="0" fontId="7" fillId="0" borderId="0" xfId="0" applyFont="1" applyAlignment="1" applyProtection="1">
      <alignment horizontal="center" vertical="top" wrapText="1"/>
      <protection locked="0" hidden="1"/>
    </xf>
    <xf numFmtId="0" fontId="10" fillId="0" borderId="0" xfId="0" applyFont="1" applyAlignment="1" applyProtection="1">
      <alignment horizontal="center"/>
      <protection locked="0" hidden="1"/>
    </xf>
    <xf numFmtId="49" fontId="21" fillId="0" borderId="0" xfId="0" applyNumberFormat="1" applyFont="1" applyAlignment="1" applyProtection="1">
      <alignment vertical="center"/>
      <protection locked="0" hidden="1"/>
    </xf>
    <xf numFmtId="0" fontId="9" fillId="0" borderId="0" xfId="0" applyFont="1" applyAlignment="1" applyProtection="1">
      <alignment horizontal="center" wrapText="1"/>
      <protection locked="0" hidden="1"/>
    </xf>
    <xf numFmtId="1" fontId="0" fillId="0" borderId="0" xfId="0" applyNumberFormat="1" applyProtection="1">
      <protection locked="0" hidden="1"/>
    </xf>
    <xf numFmtId="1" fontId="7" fillId="0" borderId="0" xfId="0" applyNumberFormat="1" applyFont="1" applyProtection="1">
      <protection locked="0" hidden="1"/>
    </xf>
    <xf numFmtId="0" fontId="10" fillId="0" borderId="0" xfId="0" applyFont="1" applyAlignment="1" applyProtection="1">
      <alignment textRotation="90"/>
      <protection locked="0" hidden="1"/>
    </xf>
    <xf numFmtId="49" fontId="7" fillId="0" borderId="0" xfId="0" applyNumberFormat="1" applyFont="1" applyAlignment="1" applyProtection="1">
      <alignment horizontal="right"/>
      <protection locked="0" hidden="1"/>
    </xf>
    <xf numFmtId="0" fontId="0" fillId="0" borderId="0" xfId="0" applyAlignment="1" applyProtection="1">
      <alignment horizontal="left" vertical="center" indent="1"/>
      <protection locked="0" hidden="1"/>
    </xf>
    <xf numFmtId="1" fontId="0" fillId="4" borderId="0" xfId="0" applyNumberFormat="1" applyFill="1" applyAlignment="1" applyProtection="1">
      <alignment horizontal="center"/>
      <protection locked="0" hidden="1"/>
    </xf>
    <xf numFmtId="1" fontId="13" fillId="4" borderId="0" xfId="3" applyNumberFormat="1" applyFont="1" applyBorder="1" applyAlignment="1" applyProtection="1">
      <alignment horizontal="center"/>
      <protection locked="0" hidden="1"/>
    </xf>
    <xf numFmtId="1" fontId="23" fillId="0" borderId="0" xfId="0" applyNumberFormat="1" applyFont="1" applyAlignment="1" applyProtection="1">
      <alignment horizontal="center"/>
      <protection locked="0" hidden="1"/>
    </xf>
    <xf numFmtId="166" fontId="0" fillId="0" borderId="0" xfId="0" applyNumberFormat="1" applyAlignment="1" applyProtection="1">
      <alignment horizontal="center"/>
      <protection locked="0" hidden="1"/>
    </xf>
    <xf numFmtId="0" fontId="11" fillId="3" borderId="0" xfId="0" applyFont="1" applyFill="1" applyAlignment="1" applyProtection="1">
      <alignment horizontal="center"/>
      <protection locked="0" hidden="1"/>
    </xf>
    <xf numFmtId="3" fontId="11" fillId="0" borderId="0" xfId="0" applyNumberFormat="1" applyFont="1" applyAlignment="1" applyProtection="1">
      <alignment horizontal="center"/>
      <protection locked="0" hidden="1"/>
    </xf>
    <xf numFmtId="9" fontId="11" fillId="0" borderId="0" xfId="2" applyFont="1" applyFill="1" applyBorder="1" applyAlignment="1" applyProtection="1">
      <alignment horizontal="center"/>
      <protection locked="0" hidden="1"/>
    </xf>
    <xf numFmtId="3" fontId="22" fillId="3" borderId="0" xfId="0" applyNumberFormat="1" applyFont="1" applyFill="1" applyAlignment="1" applyProtection="1">
      <alignment horizontal="center"/>
      <protection locked="0" hidden="1"/>
    </xf>
    <xf numFmtId="1" fontId="13" fillId="0" borderId="0" xfId="0" applyNumberFormat="1" applyFont="1" applyAlignment="1" applyProtection="1">
      <alignment horizontal="center"/>
      <protection locked="0" hidden="1"/>
    </xf>
    <xf numFmtId="1" fontId="24" fillId="0" borderId="0" xfId="4" applyNumberFormat="1" applyFont="1" applyFill="1" applyBorder="1" applyAlignment="1" applyProtection="1">
      <alignment horizontal="center"/>
      <protection locked="0" hidden="1"/>
    </xf>
    <xf numFmtId="1" fontId="6" fillId="0" borderId="0" xfId="0" applyNumberFormat="1" applyFont="1" applyProtection="1">
      <protection locked="0" hidden="1"/>
    </xf>
    <xf numFmtId="1" fontId="13" fillId="6" borderId="0" xfId="5" applyNumberFormat="1" applyFont="1" applyBorder="1" applyAlignment="1" applyProtection="1">
      <alignment horizontal="center"/>
      <protection locked="0" hidden="1"/>
    </xf>
    <xf numFmtId="0" fontId="10" fillId="0" borderId="0" xfId="0" applyFont="1" applyAlignment="1" applyProtection="1">
      <alignment vertical="center" textRotation="90"/>
      <protection locked="0" hidden="1"/>
    </xf>
    <xf numFmtId="49" fontId="7" fillId="0" borderId="0" xfId="0" applyNumberFormat="1" applyFont="1" applyAlignment="1" applyProtection="1">
      <alignment horizontal="right" vertical="center"/>
      <protection locked="0" hidden="1"/>
    </xf>
    <xf numFmtId="1" fontId="13" fillId="5" borderId="0" xfId="4" applyNumberFormat="1" applyFont="1" applyBorder="1" applyAlignment="1" applyProtection="1">
      <alignment horizontal="center"/>
      <protection locked="0" hidden="1"/>
    </xf>
    <xf numFmtId="1" fontId="13" fillId="8" borderId="0" xfId="7" applyNumberFormat="1" applyFont="1" applyBorder="1" applyAlignment="1" applyProtection="1">
      <alignment horizontal="center"/>
      <protection locked="0" hidden="1"/>
    </xf>
    <xf numFmtId="1" fontId="23" fillId="15" borderId="0" xfId="14" applyNumberFormat="1" applyFont="1" applyBorder="1" applyAlignment="1" applyProtection="1">
      <alignment horizontal="center"/>
      <protection locked="0" hidden="1"/>
    </xf>
    <xf numFmtId="0" fontId="3" fillId="0" borderId="0" xfId="0" applyFont="1" applyAlignment="1" applyProtection="1">
      <alignment horizontal="right"/>
      <protection locked="0" hidden="1"/>
    </xf>
    <xf numFmtId="0" fontId="5" fillId="2" borderId="0" xfId="0" applyFont="1" applyFill="1" applyAlignment="1" applyProtection="1">
      <alignment horizontal="left" indent="1"/>
      <protection locked="0" hidden="1"/>
    </xf>
    <xf numFmtId="0" fontId="9" fillId="2" borderId="0" xfId="0" applyFont="1" applyFill="1" applyAlignment="1" applyProtection="1">
      <alignment horizontal="left" indent="1"/>
      <protection locked="0" hidden="1"/>
    </xf>
    <xf numFmtId="0" fontId="12" fillId="2" borderId="0" xfId="0" applyFont="1" applyFill="1" applyAlignment="1" applyProtection="1">
      <alignment horizontal="left" indent="1"/>
      <protection locked="0" hidden="1"/>
    </xf>
    <xf numFmtId="9" fontId="17" fillId="0" borderId="0" xfId="3" applyFont="1" applyFill="1" applyBorder="1" applyAlignment="1" applyProtection="1">
      <alignment horizontal="center"/>
      <protection locked="0" hidden="1"/>
    </xf>
    <xf numFmtId="9" fontId="17" fillId="0" borderId="0" xfId="15" applyFont="1" applyFill="1" applyBorder="1" applyAlignment="1" applyProtection="1">
      <alignment horizontal="center"/>
      <protection locked="0" hidden="1"/>
    </xf>
    <xf numFmtId="9" fontId="17" fillId="0" borderId="0" xfId="5" applyFont="1" applyFill="1" applyBorder="1" applyAlignment="1" applyProtection="1">
      <alignment horizontal="center"/>
      <protection locked="0" hidden="1"/>
    </xf>
    <xf numFmtId="9" fontId="17" fillId="0" borderId="0" xfId="14" applyFont="1" applyFill="1" applyBorder="1" applyAlignment="1" applyProtection="1">
      <alignment horizontal="center"/>
      <protection locked="0" hidden="1"/>
    </xf>
    <xf numFmtId="1" fontId="17" fillId="0" borderId="0" xfId="0" applyNumberFormat="1" applyFont="1" applyAlignment="1" applyProtection="1">
      <alignment horizontal="center"/>
      <protection locked="0" hidden="1"/>
    </xf>
    <xf numFmtId="0" fontId="10" fillId="2" borderId="0" xfId="0" applyFont="1" applyFill="1" applyProtection="1">
      <protection locked="0" hidden="1"/>
    </xf>
    <xf numFmtId="0" fontId="10" fillId="2" borderId="0" xfId="0" applyFont="1" applyFill="1" applyAlignment="1" applyProtection="1">
      <alignment horizontal="right"/>
      <protection locked="0" hidden="1"/>
    </xf>
    <xf numFmtId="0" fontId="9" fillId="2" borderId="0" xfId="0" applyFont="1" applyFill="1" applyAlignment="1" applyProtection="1">
      <alignment horizontal="center"/>
      <protection locked="0" hidden="1"/>
    </xf>
    <xf numFmtId="165" fontId="9" fillId="0" borderId="0" xfId="1" applyNumberFormat="1" applyFont="1" applyFill="1" applyBorder="1" applyAlignment="1" applyProtection="1">
      <alignment horizontal="center"/>
      <protection locked="0" hidden="1"/>
    </xf>
    <xf numFmtId="9" fontId="9" fillId="0" borderId="0" xfId="2" applyFont="1" applyFill="1" applyBorder="1" applyAlignment="1" applyProtection="1">
      <alignment horizontal="center"/>
      <protection locked="0" hidden="1"/>
    </xf>
    <xf numFmtId="3" fontId="9" fillId="3" borderId="0" xfId="0" applyNumberFormat="1" applyFont="1" applyFill="1" applyAlignment="1" applyProtection="1">
      <alignment horizontal="center"/>
      <protection locked="0" hidden="1"/>
    </xf>
    <xf numFmtId="3" fontId="8" fillId="3" borderId="0" xfId="0" applyNumberFormat="1" applyFont="1" applyFill="1" applyAlignment="1" applyProtection="1">
      <alignment horizontal="center"/>
      <protection locked="0" hidden="1"/>
    </xf>
    <xf numFmtId="1" fontId="17" fillId="0" borderId="0" xfId="3" applyNumberFormat="1" applyFont="1" applyFill="1" applyBorder="1" applyAlignment="1" applyProtection="1">
      <alignment horizontal="center"/>
      <protection locked="0" hidden="1"/>
    </xf>
    <xf numFmtId="1" fontId="17" fillId="0" borderId="0" xfId="15" applyNumberFormat="1" applyFont="1" applyFill="1" applyBorder="1" applyAlignment="1" applyProtection="1">
      <alignment horizontal="center"/>
      <protection locked="0" hidden="1"/>
    </xf>
    <xf numFmtId="1" fontId="17" fillId="0" borderId="0" xfId="5" applyNumberFormat="1" applyFont="1" applyFill="1" applyBorder="1" applyAlignment="1" applyProtection="1">
      <alignment horizontal="center"/>
      <protection locked="0" hidden="1"/>
    </xf>
    <xf numFmtId="1" fontId="17" fillId="0" borderId="0" xfId="14" applyNumberFormat="1" applyFont="1" applyFill="1" applyBorder="1" applyAlignment="1" applyProtection="1">
      <alignment horizontal="center"/>
      <protection locked="0" hidden="1"/>
    </xf>
    <xf numFmtId="0" fontId="2" fillId="0" borderId="0" xfId="0" applyFont="1" applyAlignment="1" applyProtection="1">
      <alignment horizontal="left" indent="1"/>
      <protection locked="0" hidden="1"/>
    </xf>
    <xf numFmtId="9" fontId="17" fillId="0" borderId="0" xfId="6" applyFont="1" applyFill="1" applyBorder="1" applyAlignment="1" applyProtection="1">
      <alignment horizontal="center"/>
      <protection locked="0" hidden="1"/>
    </xf>
    <xf numFmtId="9" fontId="17" fillId="0" borderId="0" xfId="4" applyFont="1" applyFill="1" applyBorder="1" applyAlignment="1" applyProtection="1">
      <alignment horizontal="center"/>
      <protection locked="0" hidden="1"/>
    </xf>
    <xf numFmtId="9" fontId="17" fillId="0" borderId="0" xfId="11" applyFont="1" applyFill="1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left" indent="1"/>
      <protection locked="0" hidden="1"/>
    </xf>
    <xf numFmtId="0" fontId="1" fillId="0" borderId="0" xfId="0" applyFont="1" applyAlignment="1" applyProtection="1">
      <alignment vertical="center"/>
      <protection locked="0" hidden="1"/>
    </xf>
    <xf numFmtId="1" fontId="17" fillId="0" borderId="0" xfId="6" applyNumberFormat="1" applyFont="1" applyFill="1" applyBorder="1" applyAlignment="1" applyProtection="1">
      <alignment horizontal="center"/>
      <protection locked="0" hidden="1"/>
    </xf>
    <xf numFmtId="1" fontId="17" fillId="0" borderId="0" xfId="4" applyNumberFormat="1" applyFont="1" applyFill="1" applyBorder="1" applyAlignment="1" applyProtection="1">
      <alignment horizontal="center"/>
      <protection locked="0" hidden="1"/>
    </xf>
    <xf numFmtId="1" fontId="17" fillId="0" borderId="0" xfId="11" applyNumberFormat="1" applyFont="1" applyFill="1" applyBorder="1" applyAlignment="1" applyProtection="1">
      <alignment horizontal="center"/>
      <protection locked="0" hidden="1"/>
    </xf>
    <xf numFmtId="0" fontId="0" fillId="0" borderId="0" xfId="0" applyAlignment="1" applyProtection="1">
      <alignment vertical="center"/>
      <protection locked="0" hidden="1"/>
    </xf>
    <xf numFmtId="9" fontId="17" fillId="0" borderId="0" xfId="12" applyFont="1" applyFill="1" applyBorder="1" applyAlignment="1" applyProtection="1">
      <alignment horizontal="center"/>
      <protection locked="0" hidden="1"/>
    </xf>
    <xf numFmtId="1" fontId="17" fillId="0" borderId="0" xfId="12" applyNumberFormat="1" applyFont="1" applyFill="1" applyBorder="1" applyAlignment="1" applyProtection="1">
      <alignment horizontal="center"/>
      <protection locked="0" hidden="1"/>
    </xf>
    <xf numFmtId="9" fontId="17" fillId="0" borderId="0" xfId="7" applyFont="1" applyFill="1" applyBorder="1" applyAlignment="1" applyProtection="1">
      <alignment horizontal="center"/>
      <protection locked="0" hidden="1"/>
    </xf>
    <xf numFmtId="9" fontId="17" fillId="0" borderId="0" xfId="19" applyFont="1" applyFill="1" applyBorder="1" applyAlignment="1" applyProtection="1">
      <alignment horizontal="center"/>
      <protection locked="0" hidden="1"/>
    </xf>
    <xf numFmtId="1" fontId="17" fillId="0" borderId="0" xfId="7" applyNumberFormat="1" applyFont="1" applyFill="1" applyBorder="1" applyAlignment="1" applyProtection="1">
      <alignment horizontal="center"/>
      <protection locked="0" hidden="1"/>
    </xf>
    <xf numFmtId="1" fontId="17" fillId="0" borderId="0" xfId="19" applyNumberFormat="1" applyFont="1" applyFill="1" applyBorder="1" applyAlignment="1" applyProtection="1">
      <alignment horizontal="center"/>
      <protection locked="0" hidden="1"/>
    </xf>
    <xf numFmtId="49" fontId="3" fillId="0" borderId="0" xfId="0" applyNumberFormat="1" applyFont="1" applyAlignment="1" applyProtection="1">
      <alignment horizontal="left" vertical="center" indent="1"/>
      <protection locked="0" hidden="1"/>
    </xf>
    <xf numFmtId="0" fontId="16" fillId="0" borderId="0" xfId="0" applyFont="1" applyAlignment="1" applyProtection="1">
      <alignment horizontal="left" vertical="center" indent="1"/>
      <protection locked="0" hidden="1"/>
    </xf>
    <xf numFmtId="9" fontId="13" fillId="0" borderId="0" xfId="2" applyFont="1" applyFill="1" applyBorder="1" applyAlignment="1" applyProtection="1">
      <alignment horizontal="center"/>
      <protection locked="0" hidden="1"/>
    </xf>
    <xf numFmtId="3" fontId="11" fillId="3" borderId="0" xfId="0" applyNumberFormat="1" applyFont="1" applyFill="1" applyAlignment="1" applyProtection="1">
      <alignment horizontal="center"/>
      <protection locked="0" hidden="1"/>
    </xf>
    <xf numFmtId="0" fontId="2" fillId="0" borderId="0" xfId="0" applyFont="1" applyAlignment="1" applyProtection="1">
      <alignment horizontal="left" vertical="center" indent="1"/>
      <protection locked="0" hidden="1"/>
    </xf>
    <xf numFmtId="1" fontId="25" fillId="4" borderId="0" xfId="3" applyNumberFormat="1" applyFont="1" applyBorder="1" applyAlignment="1" applyProtection="1">
      <alignment horizontal="center"/>
      <protection locked="0" hidden="1"/>
    </xf>
    <xf numFmtId="1" fontId="0" fillId="0" borderId="0" xfId="0" applyNumberFormat="1" applyAlignment="1" applyProtection="1">
      <alignment horizontal="center"/>
      <protection locked="0" hidden="1"/>
    </xf>
    <xf numFmtId="3" fontId="26" fillId="3" borderId="0" xfId="0" applyNumberFormat="1" applyFont="1" applyFill="1" applyAlignment="1" applyProtection="1">
      <alignment horizontal="center"/>
      <protection locked="0" hidden="1"/>
    </xf>
    <xf numFmtId="0" fontId="10" fillId="0" borderId="0" xfId="3" applyNumberFormat="1" applyFont="1" applyFill="1" applyBorder="1" applyAlignment="1" applyProtection="1">
      <alignment horizontal="center"/>
      <protection locked="0" hidden="1"/>
    </xf>
    <xf numFmtId="0" fontId="10" fillId="0" borderId="0" xfId="5" applyNumberFormat="1" applyFont="1" applyFill="1" applyBorder="1" applyAlignment="1" applyProtection="1">
      <alignment horizontal="center"/>
      <protection locked="0" hidden="1"/>
    </xf>
    <xf numFmtId="0" fontId="10" fillId="0" borderId="0" xfId="6" applyNumberFormat="1" applyFont="1" applyFill="1" applyBorder="1" applyAlignment="1" applyProtection="1">
      <alignment horizontal="center"/>
      <protection locked="0" hidden="1"/>
    </xf>
    <xf numFmtId="0" fontId="10" fillId="0" borderId="0" xfId="11" applyNumberFormat="1" applyFont="1" applyFill="1" applyBorder="1" applyAlignment="1" applyProtection="1">
      <alignment horizontal="center"/>
      <protection locked="0" hidden="1"/>
    </xf>
    <xf numFmtId="0" fontId="10" fillId="0" borderId="0" xfId="8" applyNumberFormat="1" applyFont="1" applyFill="1" applyBorder="1" applyAlignment="1" applyProtection="1">
      <alignment horizontal="center"/>
      <protection locked="0" hidden="1"/>
    </xf>
    <xf numFmtId="0" fontId="10" fillId="0" borderId="0" xfId="12" applyNumberFormat="1" applyFont="1" applyFill="1" applyBorder="1" applyAlignment="1" applyProtection="1">
      <alignment horizontal="center"/>
      <protection locked="0" hidden="1"/>
    </xf>
    <xf numFmtId="0" fontId="20" fillId="0" borderId="0" xfId="0" applyFont="1" applyAlignment="1" applyProtection="1">
      <alignment horizontal="center"/>
      <protection locked="0" hidden="1"/>
    </xf>
    <xf numFmtId="0" fontId="9" fillId="0" borderId="0" xfId="0" applyFont="1" applyAlignment="1" applyProtection="1">
      <alignment horizontal="center" vertical="center"/>
      <protection locked="0" hidden="1"/>
    </xf>
    <xf numFmtId="0" fontId="10" fillId="0" borderId="0" xfId="0" applyFont="1" applyAlignment="1" applyProtection="1">
      <alignment horizontal="right"/>
      <protection locked="0" hidden="1"/>
    </xf>
    <xf numFmtId="0" fontId="9" fillId="0" borderId="0" xfId="0" applyFont="1" applyAlignment="1" applyProtection="1">
      <alignment horizontal="center"/>
      <protection locked="0" hidden="1"/>
    </xf>
    <xf numFmtId="0" fontId="9" fillId="0" borderId="1" xfId="0" applyFont="1" applyBorder="1" applyAlignment="1" applyProtection="1">
      <alignment horizontal="center"/>
      <protection locked="0" hidden="1"/>
    </xf>
    <xf numFmtId="0" fontId="9" fillId="0" borderId="3" xfId="0" applyFont="1" applyBorder="1" applyAlignment="1" applyProtection="1">
      <alignment horizontal="center"/>
      <protection locked="0" hidden="1"/>
    </xf>
    <xf numFmtId="0" fontId="0" fillId="0" borderId="3" xfId="0" applyBorder="1" applyAlignment="1" applyProtection="1">
      <alignment horizontal="center"/>
      <protection locked="0" hidden="1"/>
    </xf>
    <xf numFmtId="0" fontId="7" fillId="0" borderId="0" xfId="0" applyFont="1" applyAlignment="1" applyProtection="1">
      <alignment horizontal="center"/>
      <protection locked="0" hidden="1"/>
    </xf>
    <xf numFmtId="0" fontId="2" fillId="22" borderId="0" xfId="0" applyFont="1" applyFill="1" applyAlignment="1" applyProtection="1">
      <alignment horizontal="center" vertical="center"/>
      <protection locked="0" hidden="1"/>
    </xf>
  </cellXfs>
  <cellStyles count="21">
    <cellStyle name="10 2 2 2" xfId="16" xr:uid="{01E99AF5-CC2A-4631-A50A-647AA332AFBE}"/>
    <cellStyle name="100" xfId="3" xr:uid="{EB62BCB3-FE22-46DC-A155-DFCB10B05425}"/>
    <cellStyle name="20" xfId="20" xr:uid="{F295F70B-DEFB-4032-8DC3-03238294747E}"/>
    <cellStyle name="25" xfId="19" xr:uid="{E10787AA-65A6-4D2C-95F4-9532A70E0680}"/>
    <cellStyle name="30" xfId="18" xr:uid="{82AB5E5F-1B7B-4989-B904-B1BA01A6BAA3}"/>
    <cellStyle name="35" xfId="14" xr:uid="{7655E7B0-5637-4FE6-9EE6-B5CCB2608AB9}"/>
    <cellStyle name="40" xfId="11" xr:uid="{D745FDB8-689F-4874-9B4E-CB90AED346C1}"/>
    <cellStyle name="45" xfId="9" xr:uid="{8D1C7C52-6B79-4BAC-AB22-E28C46133035}"/>
    <cellStyle name="50" xfId="5" xr:uid="{82DC5781-79C8-41F8-B5D0-F0E74891908A}"/>
    <cellStyle name="55" xfId="12" xr:uid="{883DADEF-CC63-47AE-9DBD-BE334F4456CF}"/>
    <cellStyle name="60" xfId="17" xr:uid="{787C8D87-ABBF-40F7-AA95-28B24A90FD16}"/>
    <cellStyle name="65" xfId="10" xr:uid="{4C02745B-9932-42D4-B930-E72C396FADF8}"/>
    <cellStyle name="70" xfId="4" xr:uid="{3265525B-7B12-4878-9F23-E597F876F57F}"/>
    <cellStyle name="75" xfId="7" xr:uid="{6F420D38-C4C5-473D-94D5-7B6FE4BDBD14}"/>
    <cellStyle name="80" xfId="6" xr:uid="{9EB50159-86D7-4F82-A979-561E2E26B14E}"/>
    <cellStyle name="85" xfId="15" xr:uid="{71D129D6-1DC7-4359-91AD-79A8C9A2602A}"/>
    <cellStyle name="90" xfId="8" xr:uid="{E2BCC425-2757-4C80-8290-D0DD9F1DFEDE}"/>
    <cellStyle name="95" xfId="13" xr:uid="{1C29AD5B-FA87-49B4-8E1C-9D9743F9CD3E}"/>
    <cellStyle name="Comma" xfId="1" builtinId="3"/>
    <cellStyle name="Normal" xfId="0" builtinId="0"/>
    <cellStyle name="Percent" xfId="2" builtinId="5"/>
  </cellStyles>
  <dxfs count="10">
    <dxf>
      <font>
        <color rgb="FFFFFFCC"/>
      </font>
    </dxf>
    <dxf>
      <font>
        <color rgb="FFCCECFF"/>
      </font>
    </dxf>
    <dxf>
      <font>
        <color rgb="FFFFFFCC"/>
      </font>
    </dxf>
    <dxf>
      <font>
        <color rgb="FFFFFFCC"/>
      </font>
    </dxf>
    <dxf>
      <font>
        <color rgb="FFCCECFF"/>
      </font>
    </dxf>
    <dxf>
      <font>
        <color rgb="FFCCECFF"/>
      </font>
    </dxf>
    <dxf>
      <font>
        <color rgb="FFCCECFF"/>
      </font>
    </dxf>
    <dxf>
      <font>
        <color rgb="FFCCECFF"/>
      </font>
    </dxf>
    <dxf>
      <font>
        <color rgb="FFFFD966"/>
      </font>
    </dxf>
    <dxf>
      <font>
        <color rgb="FFFFD966"/>
      </font>
    </dxf>
  </dxfs>
  <tableStyles count="0" defaultTableStyle="TableStyleMedium2" defaultPivotStyle="PivotStyleLight16"/>
  <colors>
    <mruColors>
      <color rgb="FFCCECFF"/>
      <color rgb="FFDAEEF3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ropLines="12" dropStyle="combo" dx="22" fmlaLink="$V$4" fmlaRange="C48:C59" noThreeD="1" sel="12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151342</xdr:colOff>
      <xdr:row>1</xdr:row>
      <xdr:rowOff>8009</xdr:rowOff>
    </xdr:from>
    <xdr:to>
      <xdr:col>2</xdr:col>
      <xdr:colOff>1329690</xdr:colOff>
      <xdr:row>2</xdr:row>
      <xdr:rowOff>148293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342" y="141359"/>
          <a:ext cx="1667933" cy="32316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0</xdr:colOff>
          <xdr:row>3</xdr:row>
          <xdr:rowOff>9525</xdr:rowOff>
        </xdr:from>
        <xdr:to>
          <xdr:col>25</xdr:col>
          <xdr:colOff>228600</xdr:colOff>
          <xdr:row>3</xdr:row>
          <xdr:rowOff>171450</xdr:rowOff>
        </xdr:to>
        <xdr:sp macro="" textlink="">
          <xdr:nvSpPr>
            <xdr:cNvPr id="1054" name="Drop Down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AX71"/>
  <sheetViews>
    <sheetView showGridLines="0" tabSelected="1" zoomScaleNormal="100" workbookViewId="0">
      <pane xSplit="13" ySplit="10" topLeftCell="N11" activePane="bottomRight" state="frozen"/>
      <selection pane="topRight" activeCell="P1" sqref="P1"/>
      <selection pane="bottomLeft" activeCell="A11" sqref="A11"/>
      <selection pane="bottomRight" activeCell="C45" sqref="C45"/>
    </sheetView>
  </sheetViews>
  <sheetFormatPr defaultRowHeight="15" outlineLevelCol="1" x14ac:dyDescent="0.25"/>
  <cols>
    <col min="1" max="1" width="2.7109375" style="5" customWidth="1"/>
    <col min="2" max="2" width="4.7109375" style="5" customWidth="1"/>
    <col min="3" max="3" width="22.85546875" style="6" customWidth="1"/>
    <col min="4" max="4" width="14.5703125" style="6" customWidth="1" collapsed="1"/>
    <col min="5" max="13" width="9.140625" style="6" hidden="1" customWidth="1" outlineLevel="1"/>
    <col min="14" max="30" width="3.7109375" style="6" customWidth="1"/>
    <col min="31" max="31" width="9.140625" style="6" customWidth="1" collapsed="1"/>
    <col min="32" max="32" width="10.85546875" style="6" hidden="1" customWidth="1" outlineLevel="1"/>
    <col min="33" max="33" width="9.140625" style="6" hidden="1" customWidth="1" outlineLevel="1"/>
    <col min="34" max="34" width="8.85546875" style="6" customWidth="1"/>
    <col min="35" max="35" width="9.140625" style="7" hidden="1" customWidth="1"/>
    <col min="36" max="16384" width="9.140625" style="6"/>
  </cols>
  <sheetData>
    <row r="1" spans="1:50" ht="10.5" customHeight="1" x14ac:dyDescent="0.25">
      <c r="A1" s="5">
        <f>CHOOSE(vRolik_len,0.4,0.4,0.4,0.4,0.4,0.4,0.4,0.4,0.4,0.4,0.6,0.6,0.6,0.6,0.6,0.8,0.8,0.8,0.8,0.8,0.95,0.95,0.95,0.95,0.95,1,1,1,1,1,1.3,1.3,1.3,1.3,1.3,1.4,1.4,1.4,1.4,1.4,1.6,1.6,1.6,1.6,1.6,1.8,1.8,1.8,1.8,1.8,1.95,1.95,1.95,1.95,)</f>
        <v>0.8</v>
      </c>
    </row>
    <row r="2" spans="1:50" ht="15.75" thickBot="1" x14ac:dyDescent="0.3">
      <c r="N2" s="98" t="s">
        <v>39</v>
      </c>
      <c r="O2" s="98"/>
      <c r="P2" s="98"/>
      <c r="Q2" s="98"/>
      <c r="R2" s="98"/>
      <c r="S2" s="98"/>
      <c r="T2" s="98"/>
      <c r="U2" s="8"/>
      <c r="V2" s="100">
        <v>20</v>
      </c>
      <c r="W2" s="100"/>
      <c r="X2" s="100"/>
      <c r="Y2" s="100"/>
      <c r="Z2" s="100"/>
      <c r="AA2" s="9"/>
      <c r="AB2" s="10">
        <f>IF(vRolik_len=0,0,
IF(vRolik_len&lt;=10,0.4,
IF(vRolik_len&lt;=15,0.6,
IF(vRolik_len&lt;=20,0.8,
IF(vRolik_len&lt;=25,0.95,
IF(vRolik_len&lt;=30,1,
IF(vRolik_len&lt;=35,1.3,
IF(vRolik_len&lt;=40,1.4,
IF(vRolik_len&lt;=45,1.6,
IF(vRolik_len&lt;=50,1.8,
IF(vRolik_len&lt;=55,1.95,
IF(vRolik_len&lt;=60,2.2,))))))))))))</f>
        <v>0.8</v>
      </c>
      <c r="AC2" s="9"/>
      <c r="AD2" s="9"/>
    </row>
    <row r="3" spans="1:50" ht="15.75" thickBot="1" x14ac:dyDescent="0.3">
      <c r="A3" s="11"/>
      <c r="B3" s="11"/>
      <c r="N3" s="98" t="s">
        <v>44</v>
      </c>
      <c r="O3" s="98"/>
      <c r="P3" s="98"/>
      <c r="Q3" s="98"/>
      <c r="R3" s="98"/>
      <c r="S3" s="98"/>
      <c r="T3" s="98"/>
      <c r="U3" s="8"/>
      <c r="V3" s="101">
        <v>10</v>
      </c>
      <c r="W3" s="101"/>
      <c r="X3" s="101"/>
      <c r="Y3" s="101"/>
      <c r="Z3" s="101"/>
      <c r="AA3" s="9"/>
      <c r="AB3" s="9"/>
      <c r="AC3" s="9"/>
      <c r="AD3" s="9"/>
    </row>
    <row r="4" spans="1:50" ht="15.75" thickBot="1" x14ac:dyDescent="0.3">
      <c r="A4" s="103" t="s">
        <v>32</v>
      </c>
      <c r="B4" s="103"/>
      <c r="C4" s="103"/>
      <c r="D4" s="103"/>
      <c r="N4" s="98" t="s">
        <v>45</v>
      </c>
      <c r="O4" s="98"/>
      <c r="P4" s="98"/>
      <c r="Q4" s="98"/>
      <c r="R4" s="98"/>
      <c r="S4" s="98"/>
      <c r="T4" s="98"/>
      <c r="V4" s="102">
        <v>12</v>
      </c>
      <c r="W4" s="102"/>
      <c r="X4" s="102"/>
      <c r="Y4" s="102"/>
      <c r="Z4" s="102"/>
      <c r="AE4" s="12"/>
      <c r="AI4" s="13"/>
    </row>
    <row r="5" spans="1:50" s="9" customFormat="1" ht="18" customHeight="1" x14ac:dyDescent="0.25">
      <c r="A5" s="103" t="s">
        <v>57</v>
      </c>
      <c r="B5" s="103"/>
      <c r="C5" s="103"/>
      <c r="D5" s="103"/>
      <c r="AI5" s="7"/>
    </row>
    <row r="6" spans="1:50" s="9" customFormat="1" ht="18" customHeight="1" x14ac:dyDescent="0.25">
      <c r="A6" s="104" t="s">
        <v>85</v>
      </c>
      <c r="B6" s="104"/>
      <c r="C6" s="104"/>
      <c r="D6" s="104"/>
      <c r="E6" s="104"/>
      <c r="AI6" s="7"/>
    </row>
    <row r="7" spans="1:50" ht="11.25" customHeight="1" x14ac:dyDescent="0.25">
      <c r="A7" s="11"/>
      <c r="B7" s="97" t="s">
        <v>58</v>
      </c>
      <c r="C7" s="97" t="s">
        <v>0</v>
      </c>
      <c r="D7" s="14" t="s">
        <v>63</v>
      </c>
      <c r="N7" s="99" t="s">
        <v>31</v>
      </c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"/>
      <c r="AF7" s="9"/>
      <c r="AG7" s="9"/>
      <c r="AH7" s="15" t="s">
        <v>62</v>
      </c>
      <c r="AI7" s="16" t="s">
        <v>59</v>
      </c>
    </row>
    <row r="8" spans="1:50" ht="11.25" customHeight="1" x14ac:dyDescent="0.25">
      <c r="B8" s="97"/>
      <c r="C8" s="97"/>
      <c r="D8" s="14" t="s">
        <v>64</v>
      </c>
      <c r="E8" s="17"/>
      <c r="N8" s="96" t="s">
        <v>65</v>
      </c>
      <c r="O8" s="96"/>
      <c r="P8" s="96"/>
      <c r="Q8" s="96"/>
      <c r="R8" s="96"/>
      <c r="S8" s="96"/>
      <c r="T8" s="96"/>
      <c r="U8" s="96"/>
      <c r="V8" s="96"/>
      <c r="W8" s="96"/>
      <c r="X8" s="96"/>
      <c r="Y8" s="96"/>
      <c r="Z8" s="96"/>
      <c r="AA8" s="96"/>
      <c r="AB8" s="96"/>
      <c r="AC8" s="96"/>
      <c r="AD8" s="96"/>
      <c r="AE8" s="15" t="s">
        <v>40</v>
      </c>
      <c r="AF8" s="18" t="s">
        <v>34</v>
      </c>
      <c r="AG8" s="18" t="s">
        <v>52</v>
      </c>
      <c r="AH8" s="15" t="s">
        <v>86</v>
      </c>
      <c r="AI8" s="16" t="s">
        <v>61</v>
      </c>
    </row>
    <row r="9" spans="1:50" ht="11.25" customHeight="1" x14ac:dyDescent="0.25">
      <c r="B9" s="97"/>
      <c r="C9" s="97"/>
      <c r="D9" s="14" t="s">
        <v>43</v>
      </c>
      <c r="E9" s="19" t="s">
        <v>46</v>
      </c>
      <c r="F9" s="20" t="s">
        <v>47</v>
      </c>
      <c r="G9" s="19" t="s">
        <v>48</v>
      </c>
      <c r="H9" s="19" t="s">
        <v>49</v>
      </c>
      <c r="I9" s="19" t="s">
        <v>50</v>
      </c>
      <c r="J9" s="19" t="s">
        <v>51</v>
      </c>
      <c r="K9" s="21" t="s">
        <v>54</v>
      </c>
      <c r="L9" s="21" t="s">
        <v>55</v>
      </c>
      <c r="M9" s="21" t="s">
        <v>56</v>
      </c>
      <c r="N9" s="22" t="s">
        <v>1</v>
      </c>
      <c r="O9" s="22" t="s">
        <v>2</v>
      </c>
      <c r="P9" s="22" t="s">
        <v>3</v>
      </c>
      <c r="Q9" s="22" t="s">
        <v>4</v>
      </c>
      <c r="R9" s="22" t="s">
        <v>5</v>
      </c>
      <c r="S9" s="22" t="s">
        <v>6</v>
      </c>
      <c r="T9" s="22" t="s">
        <v>7</v>
      </c>
      <c r="U9" s="22" t="s">
        <v>8</v>
      </c>
      <c r="V9" s="22" t="s">
        <v>9</v>
      </c>
      <c r="W9" s="22" t="s">
        <v>10</v>
      </c>
      <c r="X9" s="22" t="s">
        <v>11</v>
      </c>
      <c r="Y9" s="22" t="s">
        <v>12</v>
      </c>
      <c r="Z9" s="22" t="s">
        <v>13</v>
      </c>
      <c r="AA9" s="22" t="s">
        <v>14</v>
      </c>
      <c r="AB9" s="22" t="s">
        <v>15</v>
      </c>
      <c r="AC9" s="22" t="s">
        <v>16</v>
      </c>
      <c r="AD9" s="22" t="s">
        <v>17</v>
      </c>
      <c r="AE9" s="23" t="s">
        <v>33</v>
      </c>
      <c r="AF9" s="23" t="s">
        <v>35</v>
      </c>
      <c r="AG9" s="18" t="s">
        <v>53</v>
      </c>
      <c r="AH9" s="15" t="s">
        <v>90</v>
      </c>
      <c r="AI9" s="16" t="s">
        <v>60</v>
      </c>
    </row>
    <row r="10" spans="1:50" ht="3.75" customHeight="1" x14ac:dyDescent="0.25">
      <c r="B10" s="97"/>
      <c r="AF10" s="24"/>
      <c r="AG10" s="25"/>
    </row>
    <row r="11" spans="1:50" ht="15" customHeight="1" x14ac:dyDescent="0.25">
      <c r="A11" s="26"/>
      <c r="B11" s="27" t="s">
        <v>69</v>
      </c>
      <c r="C11" s="86" t="s">
        <v>20</v>
      </c>
      <c r="D11" s="88">
        <f t="shared" ref="D11:D23" si="0">AH11/AE11</f>
        <v>158.4</v>
      </c>
      <c r="E11" s="87">
        <v>360</v>
      </c>
      <c r="F11" s="31"/>
      <c r="G11" s="31"/>
      <c r="H11" s="31"/>
      <c r="I11" s="31"/>
      <c r="J11" s="31"/>
      <c r="K11" s="32">
        <f t="shared" ref="K11:K23" si="1">IF(vMonth=1,1,
IF(vMonth=2,1,
IF(vMonth=3,1,
IF(vMonth=4,1,
IF(vMonth=5,1,
IF(vMonth=6,1,
IF(vMonth=7,1,
IF(vMonth=8,1,
IF(vMonth=9,1,
IF(vMonth=10,1,
IF(vMonth=11,1,
IF(vMonth=12,1,))))))))))))</f>
        <v>1</v>
      </c>
      <c r="L11" s="32">
        <f>vSpot_koef</f>
        <v>0.8</v>
      </c>
      <c r="M11" s="32">
        <f t="shared" ref="M11:M20" si="2">K11*L11</f>
        <v>0.8</v>
      </c>
      <c r="N11" s="90"/>
      <c r="O11" s="90">
        <v>1</v>
      </c>
      <c r="P11" s="90">
        <v>1</v>
      </c>
      <c r="Q11" s="90" t="s">
        <v>18</v>
      </c>
      <c r="R11" s="90"/>
      <c r="S11" s="90"/>
      <c r="T11" s="90">
        <v>1</v>
      </c>
      <c r="U11" s="90">
        <v>1</v>
      </c>
      <c r="V11" s="90"/>
      <c r="W11" s="90"/>
      <c r="X11" s="90">
        <v>1</v>
      </c>
      <c r="Y11" s="90">
        <v>1</v>
      </c>
      <c r="Z11" s="90"/>
      <c r="AA11" s="90"/>
      <c r="AB11" s="90"/>
      <c r="AC11" s="90"/>
      <c r="AD11" s="90"/>
      <c r="AE11" s="33">
        <f>SUM(N11:AD11)*vDay</f>
        <v>60</v>
      </c>
      <c r="AF11" s="34">
        <f t="shared" ref="AF11:AF23" si="3">(SUM(N11:AD11)*E11)*M11*vDay</f>
        <v>17280</v>
      </c>
      <c r="AG11" s="35">
        <v>0.45</v>
      </c>
      <c r="AH11" s="89">
        <f t="shared" ref="AH11:AH20" si="4">AF11*(1-AG11)</f>
        <v>9504</v>
      </c>
      <c r="AI11" s="36">
        <f t="shared" ref="AI11:AI20" si="5">AH11/AE11</f>
        <v>158.4</v>
      </c>
      <c r="AJ11" s="37"/>
      <c r="AK11" s="38"/>
      <c r="AL11" s="31"/>
      <c r="AP11" s="39"/>
      <c r="AQ11" s="28"/>
      <c r="AT11" s="39"/>
      <c r="AU11" s="28"/>
      <c r="AW11" s="39"/>
      <c r="AX11" s="28"/>
    </row>
    <row r="12" spans="1:50" x14ac:dyDescent="0.25">
      <c r="A12" s="26"/>
      <c r="B12" s="27" t="s">
        <v>80</v>
      </c>
      <c r="C12" s="86" t="s">
        <v>67</v>
      </c>
      <c r="D12" s="88">
        <f t="shared" si="0"/>
        <v>80</v>
      </c>
      <c r="E12" s="87">
        <v>60</v>
      </c>
      <c r="F12" s="31"/>
      <c r="G12" s="31"/>
      <c r="H12" s="31"/>
      <c r="I12" s="31"/>
      <c r="J12" s="31"/>
      <c r="K12" s="32">
        <f t="shared" si="1"/>
        <v>1</v>
      </c>
      <c r="L12" s="32">
        <f>vRolik_len/30</f>
        <v>0.66666666666666663</v>
      </c>
      <c r="M12" s="32">
        <f t="shared" si="2"/>
        <v>0.66666666666666663</v>
      </c>
      <c r="N12" s="90"/>
      <c r="O12" s="90">
        <v>1</v>
      </c>
      <c r="P12" s="90">
        <v>1</v>
      </c>
      <c r="Q12" s="90"/>
      <c r="R12" s="90"/>
      <c r="S12" s="90"/>
      <c r="T12" s="90">
        <v>1</v>
      </c>
      <c r="U12" s="90">
        <v>1</v>
      </c>
      <c r="V12" s="90"/>
      <c r="W12" s="90"/>
      <c r="X12" s="90">
        <v>1</v>
      </c>
      <c r="Y12" s="90">
        <v>1</v>
      </c>
      <c r="Z12" s="90"/>
      <c r="AA12" s="91"/>
      <c r="AB12" s="91"/>
      <c r="AC12" s="91"/>
      <c r="AD12" s="91"/>
      <c r="AE12" s="33">
        <f>SUM(N12:AD12)*vDay</f>
        <v>60</v>
      </c>
      <c r="AF12" s="34">
        <f t="shared" si="3"/>
        <v>2400</v>
      </c>
      <c r="AG12" s="35">
        <v>-1</v>
      </c>
      <c r="AH12" s="89">
        <f t="shared" si="4"/>
        <v>4800</v>
      </c>
      <c r="AI12" s="36">
        <f t="shared" si="5"/>
        <v>80</v>
      </c>
      <c r="AJ12" s="84"/>
      <c r="AK12" s="38"/>
      <c r="AL12" s="31"/>
      <c r="AP12" s="39"/>
      <c r="AQ12" s="28"/>
      <c r="AT12" s="39"/>
      <c r="AU12" s="28"/>
      <c r="AW12" s="39"/>
      <c r="AX12" s="28"/>
    </row>
    <row r="13" spans="1:50" ht="15" customHeight="1" x14ac:dyDescent="0.25">
      <c r="A13" s="26"/>
      <c r="B13" s="27" t="s">
        <v>72</v>
      </c>
      <c r="C13" s="86" t="s">
        <v>87</v>
      </c>
      <c r="D13" s="88">
        <f t="shared" si="0"/>
        <v>79.2</v>
      </c>
      <c r="E13" s="87">
        <v>180</v>
      </c>
      <c r="F13" s="31"/>
      <c r="G13" s="31"/>
      <c r="H13" s="31"/>
      <c r="I13" s="31"/>
      <c r="J13" s="31"/>
      <c r="K13" s="32">
        <f t="shared" si="1"/>
        <v>1</v>
      </c>
      <c r="L13" s="32">
        <f t="shared" ref="L13:L20" si="6">vSpot_koef</f>
        <v>0.8</v>
      </c>
      <c r="M13" s="32">
        <f t="shared" si="2"/>
        <v>0.8</v>
      </c>
      <c r="N13" s="90"/>
      <c r="O13" s="90">
        <v>1</v>
      </c>
      <c r="P13" s="90">
        <v>1</v>
      </c>
      <c r="Q13" s="90"/>
      <c r="R13" s="90"/>
      <c r="S13" s="90"/>
      <c r="T13" s="90">
        <v>1</v>
      </c>
      <c r="U13" s="90">
        <v>1</v>
      </c>
      <c r="V13" s="90"/>
      <c r="W13" s="90"/>
      <c r="X13" s="90">
        <v>1</v>
      </c>
      <c r="Y13" s="90">
        <v>1</v>
      </c>
      <c r="Z13" s="90"/>
      <c r="AA13" s="90"/>
      <c r="AB13" s="90"/>
      <c r="AC13" s="90"/>
      <c r="AD13" s="90"/>
      <c r="AE13" s="33">
        <f>SUM(N13:AD13)*vDay</f>
        <v>60</v>
      </c>
      <c r="AF13" s="34">
        <f t="shared" si="3"/>
        <v>8640</v>
      </c>
      <c r="AG13" s="35">
        <v>0.45</v>
      </c>
      <c r="AH13" s="89">
        <f t="shared" si="4"/>
        <v>4752</v>
      </c>
      <c r="AI13" s="36">
        <f t="shared" si="5"/>
        <v>79.2</v>
      </c>
      <c r="AJ13" s="37"/>
      <c r="AK13" s="38"/>
      <c r="AL13" s="31"/>
      <c r="AP13" s="39"/>
      <c r="AQ13" s="28"/>
      <c r="AT13" s="39"/>
      <c r="AU13" s="28"/>
      <c r="AW13" s="39"/>
      <c r="AX13" s="28"/>
    </row>
    <row r="14" spans="1:50" x14ac:dyDescent="0.25">
      <c r="A14" s="26"/>
      <c r="B14" s="27" t="s">
        <v>89</v>
      </c>
      <c r="C14" s="86" t="s">
        <v>88</v>
      </c>
      <c r="D14" s="88">
        <f t="shared" si="0"/>
        <v>60</v>
      </c>
      <c r="E14" s="87">
        <v>45</v>
      </c>
      <c r="F14" s="31"/>
      <c r="G14" s="31"/>
      <c r="H14" s="31"/>
      <c r="I14" s="31"/>
      <c r="J14" s="31"/>
      <c r="K14" s="32">
        <f t="shared" si="1"/>
        <v>1</v>
      </c>
      <c r="L14" s="32">
        <f>vRolik_len/30</f>
        <v>0.66666666666666663</v>
      </c>
      <c r="M14" s="32">
        <f>K14*L14</f>
        <v>0.66666666666666663</v>
      </c>
      <c r="N14" s="90"/>
      <c r="O14" s="90">
        <v>1</v>
      </c>
      <c r="P14" s="90">
        <v>1</v>
      </c>
      <c r="Q14" s="92"/>
      <c r="R14" s="92"/>
      <c r="S14" s="92"/>
      <c r="T14" s="92">
        <v>1</v>
      </c>
      <c r="U14" s="92">
        <v>1</v>
      </c>
      <c r="V14" s="92"/>
      <c r="W14" s="92"/>
      <c r="X14" s="90">
        <v>1</v>
      </c>
      <c r="Y14" s="90">
        <v>1</v>
      </c>
      <c r="Z14" s="90"/>
      <c r="AA14" s="93"/>
      <c r="AB14" s="93"/>
      <c r="AC14" s="93"/>
      <c r="AD14" s="93"/>
      <c r="AE14" s="33">
        <f>SUM(N14:AD14)*vDay</f>
        <v>60</v>
      </c>
      <c r="AF14" s="34">
        <f t="shared" si="3"/>
        <v>1800</v>
      </c>
      <c r="AG14" s="35">
        <v>-1</v>
      </c>
      <c r="AH14" s="89">
        <f>AF14*(1-AG14)</f>
        <v>3600</v>
      </c>
      <c r="AI14" s="36">
        <f>AH14/AE14</f>
        <v>60</v>
      </c>
      <c r="AJ14" s="37"/>
      <c r="AK14" s="38"/>
      <c r="AL14" s="31"/>
      <c r="AP14" s="39"/>
      <c r="AQ14" s="28"/>
      <c r="AT14" s="39"/>
      <c r="AU14" s="28"/>
      <c r="AW14" s="39"/>
      <c r="AX14" s="28"/>
    </row>
    <row r="15" spans="1:50" x14ac:dyDescent="0.25">
      <c r="A15" s="26"/>
      <c r="B15" s="27" t="s">
        <v>77</v>
      </c>
      <c r="C15" s="86" t="s">
        <v>19</v>
      </c>
      <c r="D15" s="88">
        <f>128*M15</f>
        <v>102.4</v>
      </c>
      <c r="E15" s="87">
        <v>140</v>
      </c>
      <c r="F15" s="31"/>
      <c r="G15" s="31"/>
      <c r="H15" s="31"/>
      <c r="I15" s="31"/>
      <c r="J15" s="31"/>
      <c r="K15" s="32">
        <f t="shared" si="1"/>
        <v>1</v>
      </c>
      <c r="L15" s="32">
        <f t="shared" ref="L15:L27" si="7">vSpot_koef</f>
        <v>0.8</v>
      </c>
      <c r="M15" s="32">
        <f>K15*L15</f>
        <v>0.8</v>
      </c>
      <c r="N15" s="90"/>
      <c r="O15" s="90">
        <v>1</v>
      </c>
      <c r="P15" s="90">
        <v>1</v>
      </c>
      <c r="Q15" s="90"/>
      <c r="R15" s="94"/>
      <c r="S15" s="94"/>
      <c r="T15" s="94">
        <v>1</v>
      </c>
      <c r="U15" s="94">
        <v>1</v>
      </c>
      <c r="V15" s="94"/>
      <c r="W15" s="94"/>
      <c r="X15" s="90">
        <v>1</v>
      </c>
      <c r="Y15" s="90">
        <v>1</v>
      </c>
      <c r="Z15" s="90"/>
      <c r="AA15" s="94"/>
      <c r="AB15" s="94"/>
      <c r="AC15" s="94"/>
      <c r="AD15" s="94"/>
      <c r="AE15" s="33">
        <f>SUM(N15:AD15)*vDay</f>
        <v>60</v>
      </c>
      <c r="AF15" s="34">
        <f t="shared" si="3"/>
        <v>6720</v>
      </c>
      <c r="AG15" s="35">
        <v>0.45</v>
      </c>
      <c r="AH15" s="89">
        <f>AF15*(1-AG15)</f>
        <v>3696.0000000000005</v>
      </c>
      <c r="AI15" s="36">
        <f>AH15/AE15</f>
        <v>61.600000000000009</v>
      </c>
      <c r="AJ15" s="37"/>
      <c r="AK15" s="38"/>
      <c r="AL15" s="31"/>
      <c r="AP15" s="39"/>
      <c r="AQ15" s="28"/>
      <c r="AT15" s="39"/>
      <c r="AU15" s="28"/>
      <c r="AW15" s="39"/>
      <c r="AX15" s="28"/>
    </row>
    <row r="16" spans="1:50" x14ac:dyDescent="0.25">
      <c r="A16" s="41"/>
      <c r="B16" s="42" t="s">
        <v>66</v>
      </c>
      <c r="C16" s="86" t="s">
        <v>24</v>
      </c>
      <c r="D16" s="88">
        <f t="shared" si="0"/>
        <v>60</v>
      </c>
      <c r="E16" s="87">
        <v>45</v>
      </c>
      <c r="F16" s="31"/>
      <c r="G16" s="31"/>
      <c r="H16" s="31"/>
      <c r="I16" s="31"/>
      <c r="J16" s="31"/>
      <c r="K16" s="32">
        <f t="shared" si="1"/>
        <v>1</v>
      </c>
      <c r="L16" s="32">
        <f>vRolik_len/30</f>
        <v>0.66666666666666663</v>
      </c>
      <c r="M16" s="32">
        <f t="shared" si="2"/>
        <v>0.66666666666666663</v>
      </c>
      <c r="N16" s="90"/>
      <c r="O16" s="90">
        <v>1</v>
      </c>
      <c r="P16" s="90">
        <v>1</v>
      </c>
      <c r="Q16" s="94"/>
      <c r="R16" s="94"/>
      <c r="S16" s="94"/>
      <c r="T16" s="94">
        <v>1</v>
      </c>
      <c r="U16" s="94">
        <v>1</v>
      </c>
      <c r="V16" s="94"/>
      <c r="W16" s="94"/>
      <c r="X16" s="90">
        <v>1</v>
      </c>
      <c r="Y16" s="90">
        <v>1</v>
      </c>
      <c r="Z16" s="90"/>
      <c r="AA16" s="95"/>
      <c r="AB16" s="95"/>
      <c r="AC16" s="95"/>
      <c r="AD16" s="95"/>
      <c r="AE16" s="33">
        <f t="shared" ref="AE16" si="8">SUM(N16:AD16)*vDay</f>
        <v>60</v>
      </c>
      <c r="AF16" s="34">
        <f t="shared" si="3"/>
        <v>1800</v>
      </c>
      <c r="AG16" s="35">
        <v>-1</v>
      </c>
      <c r="AH16" s="89">
        <f t="shared" si="4"/>
        <v>3600</v>
      </c>
      <c r="AI16" s="36">
        <f t="shared" si="5"/>
        <v>60</v>
      </c>
      <c r="AJ16" s="37"/>
      <c r="AK16" s="38"/>
      <c r="AL16" s="31"/>
      <c r="AP16" s="39"/>
      <c r="AQ16" s="28"/>
      <c r="AT16" s="39"/>
      <c r="AU16" s="28"/>
      <c r="AW16" s="39"/>
      <c r="AX16" s="28"/>
    </row>
    <row r="17" spans="1:50" x14ac:dyDescent="0.25">
      <c r="A17" s="41"/>
      <c r="B17" s="42" t="s">
        <v>73</v>
      </c>
      <c r="C17" s="86" t="s">
        <v>22</v>
      </c>
      <c r="D17" s="88">
        <f t="shared" si="0"/>
        <v>61.600000000000009</v>
      </c>
      <c r="E17" s="87">
        <v>140</v>
      </c>
      <c r="F17" s="31"/>
      <c r="G17" s="31"/>
      <c r="H17" s="31"/>
      <c r="I17" s="31"/>
      <c r="J17" s="31"/>
      <c r="K17" s="32">
        <f t="shared" si="1"/>
        <v>1</v>
      </c>
      <c r="L17" s="32">
        <f t="shared" si="6"/>
        <v>0.8</v>
      </c>
      <c r="M17" s="32">
        <f t="shared" si="2"/>
        <v>0.8</v>
      </c>
      <c r="N17" s="90"/>
      <c r="O17" s="90">
        <v>1</v>
      </c>
      <c r="P17" s="90">
        <v>1</v>
      </c>
      <c r="Q17" s="90"/>
      <c r="R17" s="90"/>
      <c r="S17" s="90"/>
      <c r="T17" s="90">
        <v>1</v>
      </c>
      <c r="U17" s="90">
        <v>1</v>
      </c>
      <c r="V17" s="90"/>
      <c r="W17" s="90"/>
      <c r="X17" s="90">
        <v>1</v>
      </c>
      <c r="Y17" s="90">
        <v>1</v>
      </c>
      <c r="Z17" s="90"/>
      <c r="AA17" s="90"/>
      <c r="AB17" s="90"/>
      <c r="AC17" s="90"/>
      <c r="AD17" s="90"/>
      <c r="AE17" s="33">
        <f t="shared" ref="AE17:AE23" si="9">SUM(N17:AD17)*vDay</f>
        <v>60</v>
      </c>
      <c r="AF17" s="34">
        <f t="shared" si="3"/>
        <v>6720</v>
      </c>
      <c r="AG17" s="35">
        <v>0.45</v>
      </c>
      <c r="AH17" s="89">
        <f t="shared" si="4"/>
        <v>3696.0000000000005</v>
      </c>
      <c r="AI17" s="36">
        <f t="shared" si="5"/>
        <v>61.600000000000009</v>
      </c>
      <c r="AJ17" s="37"/>
      <c r="AK17" s="38"/>
      <c r="AL17" s="31"/>
      <c r="AP17" s="39"/>
      <c r="AQ17" s="28"/>
      <c r="AT17" s="39"/>
      <c r="AU17" s="28"/>
      <c r="AW17" s="39"/>
      <c r="AX17" s="28"/>
    </row>
    <row r="18" spans="1:50" x14ac:dyDescent="0.25">
      <c r="A18" s="41"/>
      <c r="B18" s="42" t="s">
        <v>75</v>
      </c>
      <c r="C18" s="86" t="s">
        <v>23</v>
      </c>
      <c r="D18" s="88">
        <f t="shared" si="0"/>
        <v>61.600000000000009</v>
      </c>
      <c r="E18" s="87">
        <v>140</v>
      </c>
      <c r="F18" s="31"/>
      <c r="G18" s="31"/>
      <c r="H18" s="31"/>
      <c r="I18" s="31"/>
      <c r="J18" s="31"/>
      <c r="K18" s="32">
        <f t="shared" si="1"/>
        <v>1</v>
      </c>
      <c r="L18" s="32">
        <f t="shared" si="6"/>
        <v>0.8</v>
      </c>
      <c r="M18" s="32">
        <f t="shared" si="2"/>
        <v>0.8</v>
      </c>
      <c r="N18" s="90"/>
      <c r="O18" s="90">
        <v>1</v>
      </c>
      <c r="P18" s="90">
        <v>1</v>
      </c>
      <c r="Q18" s="90"/>
      <c r="R18" s="90"/>
      <c r="S18" s="90"/>
      <c r="T18" s="90">
        <v>1</v>
      </c>
      <c r="U18" s="90">
        <v>1</v>
      </c>
      <c r="V18" s="90"/>
      <c r="W18" s="90"/>
      <c r="X18" s="90">
        <v>1</v>
      </c>
      <c r="Y18" s="90">
        <v>1</v>
      </c>
      <c r="Z18" s="90"/>
      <c r="AA18" s="90"/>
      <c r="AB18" s="90"/>
      <c r="AC18" s="90"/>
      <c r="AD18" s="90"/>
      <c r="AE18" s="33">
        <f t="shared" si="9"/>
        <v>60</v>
      </c>
      <c r="AF18" s="34">
        <f t="shared" si="3"/>
        <v>6720</v>
      </c>
      <c r="AG18" s="35">
        <v>0.45</v>
      </c>
      <c r="AH18" s="89">
        <f t="shared" si="4"/>
        <v>3696.0000000000005</v>
      </c>
      <c r="AI18" s="36">
        <f t="shared" si="5"/>
        <v>61.600000000000009</v>
      </c>
      <c r="AJ18" s="37"/>
      <c r="AK18" s="38"/>
      <c r="AL18" s="31"/>
      <c r="AP18" s="39"/>
      <c r="AQ18" s="28"/>
      <c r="AT18" s="39"/>
      <c r="AU18" s="28"/>
      <c r="AW18" s="39"/>
      <c r="AX18" s="28"/>
    </row>
    <row r="19" spans="1:50" x14ac:dyDescent="0.25">
      <c r="A19" s="41"/>
      <c r="B19" s="42" t="s">
        <v>74</v>
      </c>
      <c r="C19" s="86" t="s">
        <v>25</v>
      </c>
      <c r="D19" s="88">
        <f t="shared" si="0"/>
        <v>61.600000000000009</v>
      </c>
      <c r="E19" s="87">
        <v>140</v>
      </c>
      <c r="F19" s="31"/>
      <c r="G19" s="31"/>
      <c r="H19" s="31"/>
      <c r="I19" s="31"/>
      <c r="J19" s="31"/>
      <c r="K19" s="32">
        <f t="shared" si="1"/>
        <v>1</v>
      </c>
      <c r="L19" s="32">
        <f t="shared" si="6"/>
        <v>0.8</v>
      </c>
      <c r="M19" s="32">
        <f t="shared" si="2"/>
        <v>0.8</v>
      </c>
      <c r="N19" s="90"/>
      <c r="O19" s="90">
        <v>1</v>
      </c>
      <c r="P19" s="90">
        <v>1</v>
      </c>
      <c r="Q19" s="90"/>
      <c r="R19" s="90"/>
      <c r="S19" s="90"/>
      <c r="T19" s="90">
        <v>1</v>
      </c>
      <c r="U19" s="90">
        <v>1</v>
      </c>
      <c r="V19" s="90"/>
      <c r="W19" s="90"/>
      <c r="X19" s="90">
        <v>1</v>
      </c>
      <c r="Y19" s="90">
        <v>1</v>
      </c>
      <c r="Z19" s="90"/>
      <c r="AA19" s="90"/>
      <c r="AB19" s="90"/>
      <c r="AC19" s="90"/>
      <c r="AD19" s="90"/>
      <c r="AE19" s="33">
        <f t="shared" si="9"/>
        <v>60</v>
      </c>
      <c r="AF19" s="34">
        <f t="shared" si="3"/>
        <v>6720</v>
      </c>
      <c r="AG19" s="35">
        <v>0.45</v>
      </c>
      <c r="AH19" s="89">
        <f t="shared" si="4"/>
        <v>3696.0000000000005</v>
      </c>
      <c r="AI19" s="36">
        <f t="shared" si="5"/>
        <v>61.600000000000009</v>
      </c>
      <c r="AJ19" s="37"/>
      <c r="AK19" s="38"/>
      <c r="AL19" s="31"/>
      <c r="AP19" s="39"/>
      <c r="AQ19" s="28"/>
      <c r="AT19" s="39"/>
      <c r="AU19" s="28"/>
      <c r="AW19" s="39"/>
      <c r="AX19" s="28"/>
    </row>
    <row r="20" spans="1:50" x14ac:dyDescent="0.25">
      <c r="A20" s="41"/>
      <c r="B20" s="42" t="s">
        <v>42</v>
      </c>
      <c r="C20" s="86" t="s">
        <v>27</v>
      </c>
      <c r="D20" s="88">
        <f t="shared" si="0"/>
        <v>61.600000000000009</v>
      </c>
      <c r="E20" s="87">
        <v>140</v>
      </c>
      <c r="F20" s="31"/>
      <c r="G20" s="31"/>
      <c r="H20" s="31"/>
      <c r="I20" s="31"/>
      <c r="J20" s="31"/>
      <c r="K20" s="32">
        <f t="shared" si="1"/>
        <v>1</v>
      </c>
      <c r="L20" s="32">
        <f t="shared" si="6"/>
        <v>0.8</v>
      </c>
      <c r="M20" s="32">
        <f t="shared" si="2"/>
        <v>0.8</v>
      </c>
      <c r="N20" s="90"/>
      <c r="O20" s="90">
        <v>1</v>
      </c>
      <c r="P20" s="90">
        <v>1</v>
      </c>
      <c r="Q20" s="90"/>
      <c r="R20" s="90"/>
      <c r="S20" s="90"/>
      <c r="T20" s="90">
        <v>1</v>
      </c>
      <c r="U20" s="90">
        <v>1</v>
      </c>
      <c r="V20" s="90"/>
      <c r="W20" s="90"/>
      <c r="X20" s="90">
        <v>1</v>
      </c>
      <c r="Y20" s="90">
        <v>1</v>
      </c>
      <c r="Z20" s="90"/>
      <c r="AA20" s="90"/>
      <c r="AB20" s="90"/>
      <c r="AC20" s="90"/>
      <c r="AD20" s="90"/>
      <c r="AE20" s="33">
        <f t="shared" si="9"/>
        <v>60</v>
      </c>
      <c r="AF20" s="34">
        <f t="shared" si="3"/>
        <v>6720</v>
      </c>
      <c r="AG20" s="35">
        <v>0.45</v>
      </c>
      <c r="AH20" s="89">
        <f t="shared" si="4"/>
        <v>3696.0000000000005</v>
      </c>
      <c r="AI20" s="36">
        <f t="shared" si="5"/>
        <v>61.600000000000009</v>
      </c>
      <c r="AJ20" s="37"/>
      <c r="AK20" s="38"/>
      <c r="AL20" s="31"/>
      <c r="AP20" s="39"/>
      <c r="AQ20" s="28"/>
      <c r="AT20" s="39"/>
      <c r="AU20" s="28"/>
      <c r="AW20" s="39"/>
      <c r="AX20" s="28"/>
    </row>
    <row r="21" spans="1:50" x14ac:dyDescent="0.25">
      <c r="A21" s="26"/>
      <c r="B21" s="27" t="s">
        <v>41</v>
      </c>
      <c r="C21" s="86" t="s">
        <v>21</v>
      </c>
      <c r="D21" s="88">
        <f t="shared" si="0"/>
        <v>80</v>
      </c>
      <c r="E21" s="87">
        <v>60</v>
      </c>
      <c r="F21" s="31"/>
      <c r="G21" s="31"/>
      <c r="H21" s="31"/>
      <c r="I21" s="31"/>
      <c r="J21" s="31"/>
      <c r="K21" s="32">
        <f t="shared" si="1"/>
        <v>1</v>
      </c>
      <c r="L21" s="32">
        <f>vRolik_len/30</f>
        <v>0.66666666666666663</v>
      </c>
      <c r="M21" s="32">
        <f t="shared" ref="M21:M22" si="10">K21*L21</f>
        <v>0.66666666666666663</v>
      </c>
      <c r="N21" s="90"/>
      <c r="O21" s="90">
        <v>1</v>
      </c>
      <c r="P21" s="90">
        <v>1</v>
      </c>
      <c r="Q21" s="21" t="s">
        <v>18</v>
      </c>
      <c r="R21" s="90"/>
      <c r="S21" s="90"/>
      <c r="T21" s="90">
        <v>1</v>
      </c>
      <c r="U21" s="90">
        <v>1</v>
      </c>
      <c r="V21" s="90"/>
      <c r="W21" s="90"/>
      <c r="X21" s="90">
        <v>1</v>
      </c>
      <c r="Y21" s="90">
        <v>1</v>
      </c>
      <c r="Z21" s="90"/>
      <c r="AA21" s="91"/>
      <c r="AB21" s="91"/>
      <c r="AC21" s="91"/>
      <c r="AD21" s="91"/>
      <c r="AE21" s="33">
        <f t="shared" si="9"/>
        <v>60</v>
      </c>
      <c r="AF21" s="34">
        <f t="shared" si="3"/>
        <v>2400</v>
      </c>
      <c r="AG21" s="35">
        <v>-1</v>
      </c>
      <c r="AH21" s="89">
        <f t="shared" ref="AH21" si="11">AF21*(1-AG21)</f>
        <v>4800</v>
      </c>
      <c r="AI21" s="36">
        <f t="shared" ref="AI21" si="12">AH21/AE21</f>
        <v>80</v>
      </c>
      <c r="AJ21" s="37"/>
      <c r="AK21" s="38"/>
      <c r="AL21" s="31"/>
      <c r="AP21" s="39"/>
      <c r="AQ21" s="28"/>
      <c r="AT21" s="39"/>
      <c r="AU21" s="28"/>
      <c r="AW21" s="39"/>
      <c r="AX21" s="28"/>
    </row>
    <row r="22" spans="1:50" x14ac:dyDescent="0.25">
      <c r="A22" s="26"/>
      <c r="B22" s="27" t="s">
        <v>79</v>
      </c>
      <c r="C22" s="86" t="s">
        <v>37</v>
      </c>
      <c r="D22" s="88">
        <f t="shared" si="0"/>
        <v>53.333333333333336</v>
      </c>
      <c r="E22" s="30">
        <v>40</v>
      </c>
      <c r="F22" s="31"/>
      <c r="G22" s="31"/>
      <c r="H22" s="31"/>
      <c r="I22" s="31"/>
      <c r="J22" s="31"/>
      <c r="K22" s="32">
        <f t="shared" si="1"/>
        <v>1</v>
      </c>
      <c r="L22" s="32">
        <f>vRolik_len/30</f>
        <v>0.66666666666666663</v>
      </c>
      <c r="M22" s="32">
        <f t="shared" si="10"/>
        <v>0.66666666666666663</v>
      </c>
      <c r="N22" s="90"/>
      <c r="O22" s="90">
        <v>1</v>
      </c>
      <c r="P22" s="90">
        <v>1</v>
      </c>
      <c r="Q22" s="92"/>
      <c r="R22" s="92"/>
      <c r="S22" s="92"/>
      <c r="T22" s="92">
        <v>1</v>
      </c>
      <c r="U22" s="92">
        <v>1</v>
      </c>
      <c r="V22" s="92"/>
      <c r="W22" s="92"/>
      <c r="X22" s="90">
        <v>1</v>
      </c>
      <c r="Y22" s="90">
        <v>1</v>
      </c>
      <c r="Z22" s="90"/>
      <c r="AA22" s="93"/>
      <c r="AB22" s="93"/>
      <c r="AC22" s="93"/>
      <c r="AD22" s="93"/>
      <c r="AE22" s="33">
        <f t="shared" si="9"/>
        <v>60</v>
      </c>
      <c r="AF22" s="34">
        <f t="shared" si="3"/>
        <v>1600</v>
      </c>
      <c r="AG22" s="35">
        <v>-1</v>
      </c>
      <c r="AH22" s="89">
        <f>AF22*(1-AG22)</f>
        <v>3200</v>
      </c>
      <c r="AI22" s="36">
        <f>AH22/AE22</f>
        <v>53.333333333333336</v>
      </c>
      <c r="AJ22" s="37"/>
      <c r="AK22" s="38"/>
      <c r="AL22" s="31"/>
      <c r="AP22" s="39"/>
      <c r="AQ22" s="28"/>
      <c r="AT22" s="39"/>
      <c r="AU22" s="28"/>
      <c r="AW22" s="39"/>
      <c r="AX22" s="28"/>
    </row>
    <row r="23" spans="1:50" x14ac:dyDescent="0.25">
      <c r="A23" s="26"/>
      <c r="B23" s="27" t="s">
        <v>93</v>
      </c>
      <c r="C23" s="86" t="s">
        <v>92</v>
      </c>
      <c r="D23" s="88">
        <f t="shared" si="0"/>
        <v>61.600000000000009</v>
      </c>
      <c r="E23" s="30">
        <v>140</v>
      </c>
      <c r="F23" s="31"/>
      <c r="G23" s="31"/>
      <c r="H23" s="31"/>
      <c r="I23" s="31"/>
      <c r="J23" s="31"/>
      <c r="K23" s="32">
        <f t="shared" si="1"/>
        <v>1</v>
      </c>
      <c r="L23" s="32">
        <f t="shared" si="7"/>
        <v>0.8</v>
      </c>
      <c r="M23" s="32">
        <f>K23*L23</f>
        <v>0.8</v>
      </c>
      <c r="N23" s="90"/>
      <c r="O23" s="90">
        <v>1</v>
      </c>
      <c r="P23" s="90">
        <v>1</v>
      </c>
      <c r="Q23" s="92"/>
      <c r="R23" s="92"/>
      <c r="S23" s="92"/>
      <c r="T23" s="92">
        <v>1</v>
      </c>
      <c r="U23" s="92">
        <v>1</v>
      </c>
      <c r="V23" s="92"/>
      <c r="W23" s="92"/>
      <c r="X23" s="90">
        <v>1</v>
      </c>
      <c r="Y23" s="90">
        <v>1</v>
      </c>
      <c r="Z23" s="90"/>
      <c r="AA23" s="93"/>
      <c r="AB23" s="93"/>
      <c r="AC23" s="93"/>
      <c r="AD23" s="93"/>
      <c r="AE23" s="33">
        <f t="shared" si="9"/>
        <v>60</v>
      </c>
      <c r="AF23" s="34">
        <f t="shared" si="3"/>
        <v>6720</v>
      </c>
      <c r="AG23" s="35">
        <v>0.45</v>
      </c>
      <c r="AH23" s="89">
        <f>AF23*(1-AG23)</f>
        <v>3696.0000000000005</v>
      </c>
      <c r="AI23" s="36">
        <f>AH23/AE23</f>
        <v>61.600000000000009</v>
      </c>
      <c r="AJ23" s="37"/>
      <c r="AK23" s="38"/>
      <c r="AL23" s="31"/>
      <c r="AP23" s="39"/>
      <c r="AQ23" s="28"/>
      <c r="AT23" s="39"/>
      <c r="AU23" s="28"/>
      <c r="AW23" s="39"/>
      <c r="AX23" s="28"/>
    </row>
    <row r="24" spans="1:50" hidden="1" x14ac:dyDescent="0.25">
      <c r="A24" s="26"/>
      <c r="B24" s="27" t="s">
        <v>76</v>
      </c>
      <c r="C24" s="28" t="s">
        <v>71</v>
      </c>
      <c r="D24" s="29">
        <f>118*M24</f>
        <v>113.28</v>
      </c>
      <c r="E24" s="30">
        <v>330</v>
      </c>
      <c r="F24" s="43">
        <v>294</v>
      </c>
      <c r="G24" s="31"/>
      <c r="H24" s="31"/>
      <c r="I24" s="31"/>
      <c r="J24" s="31"/>
      <c r="K24" s="32">
        <f t="shared" ref="K24:K26" si="13">IF(vMonth=1,1,
IF(vMonth=2,1,
IF(vMonth=3,1,
IF(vMonth=4,1,
IF(vMonth=5,1,
IF(vMonth=6,1,
IF(vMonth=7,1,
IF(vMonth=8,1,
IF(vMonth=9,1,
IF(vMonth=10,1,
IF(vMonth=11,1.1,
IF(vMonth=12,1.2,))))))))))))</f>
        <v>1.2</v>
      </c>
      <c r="L24" s="32">
        <f t="shared" si="7"/>
        <v>0.8</v>
      </c>
      <c r="M24" s="32">
        <f t="shared" ref="M24:M28" si="14">K24*L24</f>
        <v>0.96</v>
      </c>
      <c r="N24" s="1"/>
      <c r="O24" s="1"/>
      <c r="P24" s="1"/>
      <c r="Q24" s="1"/>
      <c r="R24" s="2"/>
      <c r="S24" s="2"/>
      <c r="T24" s="2"/>
      <c r="U24" s="2"/>
      <c r="V24" s="2"/>
      <c r="W24" s="2"/>
      <c r="X24" s="1"/>
      <c r="Y24" s="1"/>
      <c r="Z24" s="1"/>
      <c r="AA24" s="2"/>
      <c r="AB24" s="2"/>
      <c r="AC24" s="2"/>
      <c r="AD24" s="2"/>
      <c r="AE24" s="33">
        <f t="shared" ref="AE24" si="15">SUM(N24:AD24)*vDay</f>
        <v>0</v>
      </c>
      <c r="AF24" s="34">
        <f>(
SUM(N24:Q24, W24:Z24)*E24+
SUM(R24:V24, AA24:AD24)*F24
)*M24*vDay</f>
        <v>0</v>
      </c>
      <c r="AG24" s="35">
        <v>0.63</v>
      </c>
      <c r="AH24" s="85">
        <f t="shared" ref="AH24:AH28" si="16">AF24*(1-AG24)</f>
        <v>0</v>
      </c>
      <c r="AI24" s="36" t="e">
        <f t="shared" ref="AI24:AI29" si="17">AH24/AE24</f>
        <v>#DIV/0!</v>
      </c>
      <c r="AJ24" s="37"/>
      <c r="AK24" s="38"/>
      <c r="AL24" s="31"/>
      <c r="AP24" s="39"/>
      <c r="AQ24" s="28"/>
      <c r="AT24" s="39"/>
      <c r="AU24" s="28"/>
      <c r="AW24" s="39"/>
      <c r="AX24" s="28"/>
    </row>
    <row r="25" spans="1:50" hidden="1" x14ac:dyDescent="0.25">
      <c r="A25" s="26"/>
      <c r="B25" s="27" t="s">
        <v>83</v>
      </c>
      <c r="C25" s="28" t="s">
        <v>84</v>
      </c>
      <c r="D25" s="29">
        <f>104*M25</f>
        <v>99.84</v>
      </c>
      <c r="E25" s="30">
        <v>288</v>
      </c>
      <c r="F25" s="43">
        <v>255</v>
      </c>
      <c r="G25" s="31"/>
      <c r="H25" s="31"/>
      <c r="I25" s="31"/>
      <c r="J25" s="31"/>
      <c r="K25" s="32">
        <f t="shared" si="13"/>
        <v>1.2</v>
      </c>
      <c r="L25" s="32">
        <f t="shared" si="7"/>
        <v>0.8</v>
      </c>
      <c r="M25" s="32">
        <f t="shared" ref="M25" si="18">K25*L25</f>
        <v>0.96</v>
      </c>
      <c r="N25" s="1"/>
      <c r="O25" s="1"/>
      <c r="P25" s="1"/>
      <c r="Q25" s="1"/>
      <c r="R25" s="2"/>
      <c r="S25" s="2"/>
      <c r="T25" s="2"/>
      <c r="U25" s="2"/>
      <c r="V25" s="2"/>
      <c r="W25" s="2"/>
      <c r="X25" s="1"/>
      <c r="Y25" s="1"/>
      <c r="Z25" s="1"/>
      <c r="AA25" s="2"/>
      <c r="AB25" s="2"/>
      <c r="AC25" s="2"/>
      <c r="AD25" s="2"/>
      <c r="AE25" s="33">
        <f t="shared" ref="AE25" si="19">SUM(N25:AD25)*vDay</f>
        <v>0</v>
      </c>
      <c r="AF25" s="34">
        <f>(
SUM(N25:Q25, W25:Z25)*E25+
SUM(R25:V25, AA25:AD25)*F25
)*M25*vDay</f>
        <v>0</v>
      </c>
      <c r="AG25" s="35">
        <v>0.63</v>
      </c>
      <c r="AH25" s="85">
        <f t="shared" ref="AH25" si="20">AF25*(1-AG25)</f>
        <v>0</v>
      </c>
      <c r="AI25" s="36" t="e">
        <f t="shared" ref="AI25" si="21">AH25/AE25</f>
        <v>#DIV/0!</v>
      </c>
      <c r="AJ25" s="37"/>
      <c r="AK25" s="38"/>
      <c r="AL25" s="31"/>
      <c r="AP25" s="39"/>
      <c r="AQ25" s="28"/>
      <c r="AT25" s="39"/>
      <c r="AU25" s="28"/>
      <c r="AW25" s="39"/>
      <c r="AX25" s="28"/>
    </row>
    <row r="26" spans="1:50" hidden="1" x14ac:dyDescent="0.25">
      <c r="A26" s="41"/>
      <c r="B26" s="42" t="s">
        <v>78</v>
      </c>
      <c r="C26" s="28" t="s">
        <v>26</v>
      </c>
      <c r="D26" s="29">
        <f>118*M26</f>
        <v>113.28</v>
      </c>
      <c r="E26" s="30">
        <v>330</v>
      </c>
      <c r="F26" s="40">
        <v>294</v>
      </c>
      <c r="G26" s="31"/>
      <c r="H26" s="31"/>
      <c r="I26" s="31"/>
      <c r="J26" s="31"/>
      <c r="K26" s="32">
        <f t="shared" si="13"/>
        <v>1.2</v>
      </c>
      <c r="L26" s="32">
        <f t="shared" si="7"/>
        <v>0.8</v>
      </c>
      <c r="M26" s="32">
        <f t="shared" si="14"/>
        <v>0.96</v>
      </c>
      <c r="N26" s="1"/>
      <c r="O26" s="1"/>
      <c r="P26" s="1"/>
      <c r="Q26" s="1"/>
      <c r="R26" s="2"/>
      <c r="S26" s="2"/>
      <c r="T26" s="2"/>
      <c r="U26" s="2"/>
      <c r="V26" s="2"/>
      <c r="W26" s="2"/>
      <c r="X26" s="1"/>
      <c r="Y26" s="1"/>
      <c r="Z26" s="1"/>
      <c r="AA26" s="2"/>
      <c r="AB26" s="2"/>
      <c r="AC26" s="2"/>
      <c r="AD26" s="2"/>
      <c r="AE26" s="33">
        <f>SUM(N26:AD26)*vDay</f>
        <v>0</v>
      </c>
      <c r="AF26" s="34">
        <f>(
SUM(N26:Q26, W26:Z26)*E26+
SUM(R26:V26, AA26:AD26)*F26
)*M26*vDay</f>
        <v>0</v>
      </c>
      <c r="AG26" s="35">
        <v>0.63</v>
      </c>
      <c r="AH26" s="85">
        <f t="shared" si="16"/>
        <v>0</v>
      </c>
      <c r="AI26" s="36" t="e">
        <f t="shared" si="17"/>
        <v>#DIV/0!</v>
      </c>
      <c r="AJ26" s="37"/>
      <c r="AK26" s="38"/>
      <c r="AL26" s="31"/>
      <c r="AP26" s="39"/>
      <c r="AQ26" s="28"/>
      <c r="AT26" s="39"/>
      <c r="AU26" s="28"/>
      <c r="AW26" s="39"/>
      <c r="AX26" s="28"/>
    </row>
    <row r="27" spans="1:50" hidden="1" x14ac:dyDescent="0.25">
      <c r="A27" s="41"/>
      <c r="B27" s="42" t="s">
        <v>81</v>
      </c>
      <c r="C27" s="28" t="s">
        <v>70</v>
      </c>
      <c r="D27" s="29">
        <v>58</v>
      </c>
      <c r="E27" s="30">
        <v>202</v>
      </c>
      <c r="F27" s="37">
        <v>178</v>
      </c>
      <c r="G27" s="31"/>
      <c r="H27" s="31"/>
      <c r="I27" s="31"/>
      <c r="J27" s="31"/>
      <c r="K27" s="32">
        <f>IF(vMonth=1,1,
IF(vMonth=2,1,
IF(vMonth=3,1,
IF(vMonth=4,1,
IF(vMonth=5,1,
IF(vMonth=6,1,
IF(vMonth=7,1,
IF(vMonth=8,1,
IF(vMonth=9,1,
IF(vMonth=10,1,
IF(vMonth=11,1,
IF(vMonth=12,1,))))))))))))</f>
        <v>1</v>
      </c>
      <c r="L27" s="32">
        <f t="shared" si="7"/>
        <v>0.8</v>
      </c>
      <c r="M27" s="32">
        <f t="shared" si="14"/>
        <v>0.8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33">
        <f>SUM(N27:AD27)*vDay</f>
        <v>0</v>
      </c>
      <c r="AF27" s="34">
        <f>(
SUM(N27:Q27, W27:Z27)*E27+
SUM(R27:V27, AA27:AD27)*F27
)*M27*vDay</f>
        <v>0</v>
      </c>
      <c r="AG27" s="35">
        <v>0.63</v>
      </c>
      <c r="AH27" s="85">
        <f t="shared" si="16"/>
        <v>0</v>
      </c>
      <c r="AI27" s="36" t="e">
        <f t="shared" si="17"/>
        <v>#DIV/0!</v>
      </c>
      <c r="AJ27" s="37"/>
      <c r="AK27" s="38"/>
      <c r="AL27" s="31"/>
      <c r="AP27" s="39"/>
      <c r="AQ27" s="28"/>
      <c r="AT27" s="39"/>
      <c r="AU27" s="28"/>
      <c r="AW27" s="39"/>
      <c r="AX27" s="28"/>
    </row>
    <row r="28" spans="1:50" hidden="1" x14ac:dyDescent="0.25">
      <c r="A28" s="26"/>
      <c r="B28" s="27" t="s">
        <v>82</v>
      </c>
      <c r="C28" s="28" t="s">
        <v>68</v>
      </c>
      <c r="D28" s="29">
        <v>36</v>
      </c>
      <c r="E28" s="30">
        <v>54</v>
      </c>
      <c r="F28" s="44">
        <v>54</v>
      </c>
      <c r="G28" s="45">
        <v>54</v>
      </c>
      <c r="H28" s="31"/>
      <c r="I28" s="31"/>
      <c r="J28" s="31"/>
      <c r="K28" s="32">
        <f>IF(vMonth=1,1,
IF(vMonth=2,1,
IF(vMonth=3,1,
IF(vMonth=4,1,
IF(vMonth=5,1,
IF(vMonth=6,1,
IF(vMonth=7,1,
IF(vMonth=8,1,
IF(vMonth=9,1,
IF(vMonth=10,1,
IF(vMonth=11,1,
IF(vMonth=12,1,))))))))))))</f>
        <v>1</v>
      </c>
      <c r="L28" s="32">
        <f>vRolik_len/30</f>
        <v>0.66666666666666663</v>
      </c>
      <c r="M28" s="32">
        <f t="shared" si="14"/>
        <v>0.66666666666666663</v>
      </c>
      <c r="N28" s="1"/>
      <c r="O28" s="1"/>
      <c r="P28" s="1"/>
      <c r="Q28" s="1"/>
      <c r="R28" s="3"/>
      <c r="S28" s="3"/>
      <c r="T28" s="3"/>
      <c r="U28" s="3"/>
      <c r="V28" s="3"/>
      <c r="W28" s="1"/>
      <c r="X28" s="1"/>
      <c r="Y28" s="1"/>
      <c r="Z28" s="1"/>
      <c r="AA28" s="4"/>
      <c r="AB28" s="4"/>
      <c r="AC28" s="4"/>
      <c r="AD28" s="4"/>
      <c r="AE28" s="33">
        <f>SUM(N28:AD28)*vDay</f>
        <v>0</v>
      </c>
      <c r="AF28" s="34">
        <f>(SUM(N28:Q28, W28:Z28)*E28+
SUM(R28:V28)*F28+
SUM(AA28:AD28)*G28
)*M28*vDay</f>
        <v>0</v>
      </c>
      <c r="AG28" s="35"/>
      <c r="AH28" s="85">
        <f t="shared" si="16"/>
        <v>0</v>
      </c>
      <c r="AI28" s="36" t="e">
        <f t="shared" si="17"/>
        <v>#DIV/0!</v>
      </c>
      <c r="AJ28" s="37"/>
      <c r="AK28" s="38"/>
      <c r="AL28" s="31"/>
      <c r="AP28" s="39"/>
      <c r="AQ28" s="28"/>
      <c r="AT28" s="39"/>
      <c r="AU28" s="28"/>
      <c r="AW28" s="39"/>
      <c r="AX28" s="28"/>
    </row>
    <row r="29" spans="1:50" ht="15.75" x14ac:dyDescent="0.25">
      <c r="A29" s="46"/>
      <c r="B29" s="47"/>
      <c r="C29" s="48" t="s">
        <v>28</v>
      </c>
      <c r="D29" s="49"/>
      <c r="E29" s="50"/>
      <c r="F29" s="51"/>
      <c r="G29" s="52"/>
      <c r="H29" s="53"/>
      <c r="I29" s="54"/>
      <c r="J29" s="54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6" t="s">
        <v>38</v>
      </c>
      <c r="AE29" s="57">
        <f>SUM(AE11:AE28)</f>
        <v>780</v>
      </c>
      <c r="AF29" s="58">
        <f>SUM(AF11:AF28)</f>
        <v>76240</v>
      </c>
      <c r="AG29" s="59">
        <f>1-AH29/AF29</f>
        <v>0.25981112277019935</v>
      </c>
      <c r="AH29" s="60">
        <f>SUM(AH11:AH28)</f>
        <v>56432</v>
      </c>
      <c r="AI29" s="61">
        <f t="shared" si="17"/>
        <v>72.348717948717947</v>
      </c>
    </row>
    <row r="30" spans="1:50" x14ac:dyDescent="0.25">
      <c r="E30" s="62"/>
      <c r="F30" s="63"/>
      <c r="G30" s="64"/>
      <c r="H30" s="65"/>
      <c r="I30" s="54"/>
      <c r="J30" s="54"/>
      <c r="AF30" s="24"/>
      <c r="AG30" s="25"/>
    </row>
    <row r="31" spans="1:50" x14ac:dyDescent="0.25">
      <c r="B31" s="6"/>
      <c r="C31" s="66" t="s">
        <v>36</v>
      </c>
      <c r="E31" s="50"/>
      <c r="F31" s="67"/>
      <c r="G31" s="68"/>
      <c r="H31" s="69"/>
      <c r="I31" s="54"/>
      <c r="J31" s="54"/>
    </row>
    <row r="32" spans="1:50" x14ac:dyDescent="0.25">
      <c r="C32" s="70" t="s">
        <v>91</v>
      </c>
      <c r="D32" s="71"/>
      <c r="E32" s="62"/>
      <c r="F32" s="72"/>
      <c r="G32" s="73"/>
      <c r="H32" s="74"/>
      <c r="I32" s="54"/>
      <c r="J32" s="54"/>
    </row>
    <row r="33" spans="3:10" x14ac:dyDescent="0.25">
      <c r="C33" s="70"/>
      <c r="D33" s="75"/>
      <c r="E33" s="50"/>
      <c r="F33" s="67"/>
      <c r="G33" s="76"/>
      <c r="H33" s="53"/>
      <c r="I33" s="54"/>
      <c r="J33" s="54"/>
    </row>
    <row r="34" spans="3:10" x14ac:dyDescent="0.25">
      <c r="C34" s="70" t="s">
        <v>29</v>
      </c>
      <c r="D34" s="75"/>
      <c r="E34" s="62"/>
      <c r="F34" s="72"/>
      <c r="G34" s="77"/>
      <c r="H34" s="65"/>
      <c r="I34" s="54"/>
      <c r="J34" s="54"/>
    </row>
    <row r="35" spans="3:10" x14ac:dyDescent="0.25">
      <c r="C35" s="70" t="s">
        <v>30</v>
      </c>
      <c r="D35" s="75"/>
      <c r="E35" s="50"/>
      <c r="F35" s="78"/>
      <c r="G35" s="52"/>
      <c r="H35" s="79"/>
      <c r="I35" s="54"/>
      <c r="J35" s="54"/>
    </row>
    <row r="36" spans="3:10" x14ac:dyDescent="0.25">
      <c r="D36" s="75"/>
      <c r="E36" s="62"/>
      <c r="F36" s="80"/>
      <c r="G36" s="64"/>
      <c r="H36" s="81"/>
      <c r="I36" s="54"/>
      <c r="J36" s="54"/>
    </row>
    <row r="48" spans="3:10" x14ac:dyDescent="0.25">
      <c r="C48" s="82" t="s">
        <v>94</v>
      </c>
    </row>
    <row r="49" spans="3:3" x14ac:dyDescent="0.25">
      <c r="C49" s="82" t="s">
        <v>95</v>
      </c>
    </row>
    <row r="50" spans="3:3" x14ac:dyDescent="0.25">
      <c r="C50" s="82" t="s">
        <v>96</v>
      </c>
    </row>
    <row r="51" spans="3:3" x14ac:dyDescent="0.25">
      <c r="C51" s="82" t="s">
        <v>97</v>
      </c>
    </row>
    <row r="52" spans="3:3" x14ac:dyDescent="0.25">
      <c r="C52" s="82" t="s">
        <v>98</v>
      </c>
    </row>
    <row r="53" spans="3:3" x14ac:dyDescent="0.25">
      <c r="C53" s="82" t="s">
        <v>99</v>
      </c>
    </row>
    <row r="54" spans="3:3" x14ac:dyDescent="0.25">
      <c r="C54" s="82" t="s">
        <v>100</v>
      </c>
    </row>
    <row r="55" spans="3:3" x14ac:dyDescent="0.25">
      <c r="C55" s="82" t="s">
        <v>101</v>
      </c>
    </row>
    <row r="56" spans="3:3" x14ac:dyDescent="0.25">
      <c r="C56" s="82" t="s">
        <v>102</v>
      </c>
    </row>
    <row r="57" spans="3:3" x14ac:dyDescent="0.25">
      <c r="C57" s="82" t="s">
        <v>103</v>
      </c>
    </row>
    <row r="58" spans="3:3" x14ac:dyDescent="0.25">
      <c r="C58" s="82" t="s">
        <v>104</v>
      </c>
    </row>
    <row r="59" spans="3:3" x14ac:dyDescent="0.25">
      <c r="C59" s="82" t="s">
        <v>105</v>
      </c>
    </row>
    <row r="60" spans="3:3" x14ac:dyDescent="0.25">
      <c r="C60" s="28"/>
    </row>
    <row r="61" spans="3:3" x14ac:dyDescent="0.25">
      <c r="C61" s="83"/>
    </row>
    <row r="62" spans="3:3" x14ac:dyDescent="0.25">
      <c r="C62" s="83"/>
    </row>
    <row r="63" spans="3:3" x14ac:dyDescent="0.25">
      <c r="C63" s="83"/>
    </row>
    <row r="64" spans="3:3" x14ac:dyDescent="0.25">
      <c r="C64" s="83"/>
    </row>
    <row r="65" spans="3:3" x14ac:dyDescent="0.25">
      <c r="C65" s="83"/>
    </row>
    <row r="66" spans="3:3" x14ac:dyDescent="0.25">
      <c r="C66" s="28"/>
    </row>
    <row r="67" spans="3:3" x14ac:dyDescent="0.25">
      <c r="C67" s="28"/>
    </row>
    <row r="68" spans="3:3" x14ac:dyDescent="0.25">
      <c r="C68" s="28"/>
    </row>
    <row r="69" spans="3:3" x14ac:dyDescent="0.25">
      <c r="C69" s="28"/>
    </row>
    <row r="70" spans="3:3" x14ac:dyDescent="0.25">
      <c r="C70" s="28"/>
    </row>
    <row r="71" spans="3:3" x14ac:dyDescent="0.25">
      <c r="C71" s="28"/>
    </row>
  </sheetData>
  <sheetProtection algorithmName="SHA-512" hashValue="VuRssRxXX6C23dFkbWcKzfDyX1YW5bhHlYumOFcaCDOCB8u2/2LkZQdT4BnqvoglvDE8mCnrs7DeslAcXvh0LA==" saltValue="FoGW/Oj5SdPjbuzhN0O2AQ==" spinCount="100000" sheet="1" formatCells="0" formatRows="0" insertColumns="0" insertRows="0" insertHyperlinks="0" deleteColumns="0" deleteRows="0" sort="0" autoFilter="0" pivotTables="0"/>
  <mergeCells count="13">
    <mergeCell ref="N8:AD8"/>
    <mergeCell ref="C7:C9"/>
    <mergeCell ref="B7:B10"/>
    <mergeCell ref="N2:T2"/>
    <mergeCell ref="N3:T3"/>
    <mergeCell ref="N4:T4"/>
    <mergeCell ref="N7:AD7"/>
    <mergeCell ref="V2:Z2"/>
    <mergeCell ref="V3:Z3"/>
    <mergeCell ref="V4:Z4"/>
    <mergeCell ref="A5:D5"/>
    <mergeCell ref="A4:D4"/>
    <mergeCell ref="A6:E6"/>
  </mergeCells>
  <conditionalFormatting sqref="D11:E28 AJ11:AJ28">
    <cfRule type="cellIs" dxfId="9" priority="19" operator="equal">
      <formula>0</formula>
    </cfRule>
  </conditionalFormatting>
  <conditionalFormatting sqref="E29:E36">
    <cfRule type="cellIs" dxfId="8" priority="329" operator="equal">
      <formula>0</formula>
    </cfRule>
  </conditionalFormatting>
  <conditionalFormatting sqref="AE11:AI28 AK15 AK25:AK28">
    <cfRule type="cellIs" dxfId="7" priority="1" operator="equal">
      <formula>0</formula>
    </cfRule>
  </conditionalFormatting>
  <conditionalFormatting sqref="AH29:AI29">
    <cfRule type="cellIs" dxfId="6" priority="136" operator="equal">
      <formula>0</formula>
    </cfRule>
  </conditionalFormatting>
  <conditionalFormatting sqref="AI11:AI29">
    <cfRule type="containsErrors" dxfId="5" priority="7">
      <formula>ISERROR(AI11)</formula>
    </cfRule>
  </conditionalFormatting>
  <conditionalFormatting sqref="AK11:AK24 AE29">
    <cfRule type="cellIs" dxfId="4" priority="161" operator="equal">
      <formula>0</formula>
    </cfRule>
  </conditionalFormatting>
  <conditionalFormatting sqref="AK11:AK24">
    <cfRule type="cellIs" dxfId="3" priority="391" operator="equal">
      <formula>0</formula>
    </cfRule>
  </conditionalFormatting>
  <conditionalFormatting sqref="AK15 AK25:AK28 F24:F36">
    <cfRule type="cellIs" dxfId="2" priority="5" operator="equal">
      <formula>0</formula>
    </cfRule>
  </conditionalFormatting>
  <conditionalFormatting sqref="AK24:AK26">
    <cfRule type="cellIs" dxfId="1" priority="15" operator="equal">
      <formula>0</formula>
    </cfRule>
    <cfRule type="cellIs" dxfId="0" priority="16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72" orientation="landscape" verticalDpi="300" r:id="rId1"/>
  <ignoredErrors>
    <ignoredError sqref="AF29:AH29" formula="1"/>
    <ignoredError sqref="AI29 AI24 AI26 AI16:AI21 AI27:AI28" evalError="1"/>
    <ignoredError sqref="B24 B16:B21 B26:B28 B11:B13" numberStoredAsText="1"/>
  </ignoredError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4" r:id="rId4" name="Drop Down 30">
              <controlPr defaultSize="0" autoLine="0" autoPict="0">
                <anchor moveWithCells="1">
                  <from>
                    <xdr:col>21</xdr:col>
                    <xdr:colOff>0</xdr:colOff>
                    <xdr:row>3</xdr:row>
                    <xdr:rowOff>9525</xdr:rowOff>
                  </from>
                  <to>
                    <xdr:col>25</xdr:col>
                    <xdr:colOff>228600</xdr:colOff>
                    <xdr:row>3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8</vt:i4>
      </vt:variant>
    </vt:vector>
  </HeadingPairs>
  <TitlesOfParts>
    <vt:vector size="9" baseType="lpstr">
      <vt:lpstr>Запорожье</vt:lpstr>
      <vt:lpstr>Запорожье!vDay</vt:lpstr>
      <vt:lpstr>vDay2</vt:lpstr>
      <vt:lpstr>vMonth</vt:lpstr>
      <vt:lpstr>vPos</vt:lpstr>
      <vt:lpstr>Запорожье!vRolik_koef</vt:lpstr>
      <vt:lpstr>Запорожье!vRolik_len</vt:lpstr>
      <vt:lpstr>Запорожье!vSec1</vt:lpstr>
      <vt:lpstr>vSpot_koef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Литовченко</dc:creator>
  <cp:lastModifiedBy>Дмитрий Сокольников</cp:lastModifiedBy>
  <dcterms:created xsi:type="dcterms:W3CDTF">2017-07-19T13:26:35Z</dcterms:created>
  <dcterms:modified xsi:type="dcterms:W3CDTF">2025-05-28T14:57:25Z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2023-03-21T09:40:06Z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535ed267-4717-4cc9-bd46-156cdeebe3ac</vt:lpwstr>
  </property>
  <property fmtid="{D5CDD505-2E9C-101B-9397-08002B2CF9AE}" pid="7" name="MSIP_Label_defa4170-0d19-0005-0004-bc88714345d2_ActionId">
    <vt:lpwstr>360a8531-fe6a-4a14-b6ec-562ab4df9362</vt:lpwstr>
  </property>
  <property fmtid="{D5CDD505-2E9C-101B-9397-08002B2CF9AE}" pid="8" name="MSIP_Label_defa4170-0d19-0005-0004-bc88714345d2_ContentBits">
    <vt:lpwstr>0</vt:lpwstr>
  </property>
</Properties>
</file>