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диоточка\4г.Одесса\"/>
    </mc:Choice>
  </mc:AlternateContent>
  <xr:revisionPtr revIDLastSave="0" documentId="13_ncr:1_{E38E3FE2-3D60-4667-A96F-1506E4587362}" xr6:coauthVersionLast="47" xr6:coauthVersionMax="47" xr10:uidLastSave="{00000000-0000-0000-0000-000000000000}"/>
  <bookViews>
    <workbookView xWindow="-23148" yWindow="-108" windowWidth="22224" windowHeight="13176" tabRatio="531" xr2:uid="{00000000-000D-0000-FFFF-FFFF00000000}"/>
  </bookViews>
  <sheets>
    <sheet name="Одеса" sheetId="1" r:id="rId1"/>
  </sheets>
  <definedNames>
    <definedName name="_xlnm._FilterDatabase" localSheetId="0" hidden="1">Одеса!$A$9:$AT$30</definedName>
    <definedName name="vDay" localSheetId="0">Одеса!$AI$3</definedName>
    <definedName name="vMonth">Одеса!$AI$4</definedName>
    <definedName name="vPos">Одеса!$AI$5</definedName>
    <definedName name="vRolik_koef" localSheetId="0">Одеса!$A$1</definedName>
    <definedName name="vRolik_len" localSheetId="0">Одеса!$AI$2</definedName>
    <definedName name="vSec1" localSheetId="0">Одеса!$AI$2</definedName>
    <definedName name="vSpot_koef">Одеса!$AO$2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F23" i="1"/>
  <c r="F14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V13" i="1"/>
  <c r="V12" i="1"/>
  <c r="U13" i="1"/>
  <c r="U12" i="1"/>
  <c r="T13" i="1"/>
  <c r="T12" i="1"/>
  <c r="S13" i="1"/>
  <c r="S12" i="1"/>
  <c r="R13" i="1"/>
  <c r="R12" i="1"/>
  <c r="Q13" i="1"/>
  <c r="Q12" i="1"/>
  <c r="P13" i="1"/>
  <c r="P12" i="1"/>
  <c r="O13" i="1"/>
  <c r="O12" i="1"/>
  <c r="N13" i="1"/>
  <c r="N12" i="1"/>
  <c r="M13" i="1"/>
  <c r="M12" i="1"/>
  <c r="L13" i="1"/>
  <c r="L12" i="1"/>
  <c r="K13" i="1"/>
  <c r="K12" i="1"/>
  <c r="J13" i="1"/>
  <c r="J12" i="1"/>
  <c r="I13" i="1"/>
  <c r="I12" i="1"/>
  <c r="H13" i="1"/>
  <c r="H12" i="1"/>
  <c r="G13" i="1"/>
  <c r="G12" i="1"/>
  <c r="F22" i="1"/>
  <c r="F13" i="1"/>
  <c r="F12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H11" i="1"/>
  <c r="G11" i="1"/>
  <c r="F11" i="1"/>
  <c r="AR21" i="1"/>
  <c r="AR20" i="1"/>
  <c r="AR18" i="1"/>
  <c r="Y21" i="1"/>
  <c r="X21" i="1"/>
  <c r="Y20" i="1"/>
  <c r="X20" i="1"/>
  <c r="Y18" i="1"/>
  <c r="X18" i="1"/>
  <c r="AR15" i="1"/>
  <c r="Y15" i="1"/>
  <c r="X15" i="1"/>
  <c r="Z21" i="1" l="1"/>
  <c r="AS21" i="1" s="1"/>
  <c r="AV21" i="1" s="1"/>
  <c r="E21" i="1" s="1"/>
  <c r="Z18" i="1"/>
  <c r="AS18" i="1" s="1"/>
  <c r="AV18" i="1" s="1"/>
  <c r="E18" i="1" s="1"/>
  <c r="Z20" i="1"/>
  <c r="AS20" i="1" s="1"/>
  <c r="AV20" i="1" s="1"/>
  <c r="E20" i="1" s="1"/>
  <c r="Z15" i="1"/>
  <c r="AS15" i="1" s="1"/>
  <c r="AV15" i="1" s="1"/>
  <c r="AR24" i="1"/>
  <c r="AR29" i="1"/>
  <c r="Y29" i="1"/>
  <c r="X29" i="1"/>
  <c r="AT31" i="1"/>
  <c r="Y24" i="1"/>
  <c r="X30" i="1"/>
  <c r="X26" i="1"/>
  <c r="X28" i="1"/>
  <c r="X22" i="1"/>
  <c r="X23" i="1"/>
  <c r="X13" i="1"/>
  <c r="X12" i="1"/>
  <c r="X11" i="1"/>
  <c r="Y11" i="1"/>
  <c r="Y12" i="1"/>
  <c r="Y13" i="1"/>
  <c r="Y22" i="1"/>
  <c r="Y23" i="1"/>
  <c r="X27" i="1"/>
  <c r="X25" i="1"/>
  <c r="X32" i="1"/>
  <c r="X24" i="1"/>
  <c r="X19" i="1"/>
  <c r="X17" i="1"/>
  <c r="X16" i="1"/>
  <c r="X31" i="1"/>
  <c r="X14" i="1"/>
  <c r="Y27" i="1"/>
  <c r="Y30" i="1"/>
  <c r="Y28" i="1"/>
  <c r="Y26" i="1"/>
  <c r="Y25" i="1"/>
  <c r="Y19" i="1"/>
  <c r="Y17" i="1"/>
  <c r="Y16" i="1"/>
  <c r="Y31" i="1"/>
  <c r="Y14" i="1"/>
  <c r="AR11" i="1"/>
  <c r="AR13" i="1"/>
  <c r="AR12" i="1"/>
  <c r="AR22" i="1"/>
  <c r="AR23" i="1"/>
  <c r="AR32" i="1"/>
  <c r="AR27" i="1"/>
  <c r="AR30" i="1"/>
  <c r="AR28" i="1"/>
  <c r="AR26" i="1"/>
  <c r="AR25" i="1"/>
  <c r="AR19" i="1"/>
  <c r="AR17" i="1"/>
  <c r="AR16" i="1"/>
  <c r="AR31" i="1"/>
  <c r="AR14" i="1"/>
  <c r="AO2" i="1"/>
  <c r="Y32" i="1" s="1"/>
  <c r="A1" i="1"/>
  <c r="AU15" i="1" l="1"/>
  <c r="E15" i="1"/>
  <c r="Z29" i="1"/>
  <c r="AS29" i="1" s="1"/>
  <c r="AV29" i="1" s="1"/>
  <c r="AX29" i="1" s="1"/>
  <c r="Z32" i="1"/>
  <c r="AS32" i="1" s="1"/>
  <c r="Z27" i="1"/>
  <c r="Z24" i="1"/>
  <c r="AS24" i="1" s="1"/>
  <c r="Z25" i="1"/>
  <c r="Z16" i="1"/>
  <c r="AS16" i="1" s="1"/>
  <c r="Z30" i="1"/>
  <c r="Z28" i="1"/>
  <c r="Z19" i="1"/>
  <c r="AS19" i="1" s="1"/>
  <c r="Z26" i="1"/>
  <c r="AR33" i="1"/>
  <c r="Z12" i="1"/>
  <c r="AS12" i="1" s="1"/>
  <c r="Z13" i="1"/>
  <c r="AS13" i="1" s="1"/>
  <c r="Z14" i="1"/>
  <c r="AS14" i="1" s="1"/>
  <c r="Z23" i="1"/>
  <c r="AS23" i="1" s="1"/>
  <c r="Z17" i="1"/>
  <c r="AS17" i="1" s="1"/>
  <c r="Z31" i="1"/>
  <c r="AS31" i="1" s="1"/>
  <c r="Z11" i="1"/>
  <c r="AS11" i="1" s="1"/>
  <c r="Z22" i="1"/>
  <c r="AS22" i="1" s="1"/>
  <c r="AS26" i="1" l="1"/>
  <c r="AV26" i="1" s="1"/>
  <c r="E26" i="1" s="1"/>
  <c r="AS27" i="1"/>
  <c r="AS28" i="1"/>
  <c r="AV28" i="1" s="1"/>
  <c r="E28" i="1" s="1"/>
  <c r="AS30" i="1"/>
  <c r="AV30" i="1" s="1"/>
  <c r="AS25" i="1"/>
  <c r="AV25" i="1" s="1"/>
  <c r="E25" i="1" s="1"/>
  <c r="AU29" i="1"/>
  <c r="AV14" i="1"/>
  <c r="E14" i="1" s="1"/>
  <c r="AV13" i="1"/>
  <c r="E13" i="1" s="1"/>
  <c r="AV17" i="1"/>
  <c r="E17" i="1" s="1"/>
  <c r="AV31" i="1"/>
  <c r="AV22" i="1"/>
  <c r="E22" i="1" s="1"/>
  <c r="AV23" i="1"/>
  <c r="E23" i="1" s="1"/>
  <c r="AV12" i="1"/>
  <c r="E12" i="1" s="1"/>
  <c r="AV11" i="1"/>
  <c r="E11" i="1" s="1"/>
  <c r="AV16" i="1"/>
  <c r="E16" i="1" s="1"/>
  <c r="AV32" i="1"/>
  <c r="AX32" i="1" s="1"/>
  <c r="AV19" i="1"/>
  <c r="E19" i="1" s="1"/>
  <c r="AV24" i="1"/>
  <c r="E24" i="1" s="1"/>
  <c r="AV27" i="1" l="1"/>
  <c r="E27" i="1" s="1"/>
  <c r="AX25" i="1"/>
  <c r="AU25" i="1"/>
  <c r="AU26" i="1"/>
  <c r="AX26" i="1"/>
  <c r="AX30" i="1"/>
  <c r="AU30" i="1"/>
  <c r="AX28" i="1"/>
  <c r="AU28" i="1"/>
  <c r="AU27" i="1"/>
  <c r="AU11" i="1"/>
  <c r="AX11" i="1"/>
  <c r="AU17" i="1"/>
  <c r="AX17" i="1"/>
  <c r="AU31" i="1"/>
  <c r="AX31" i="1"/>
  <c r="AU12" i="1"/>
  <c r="AX12" i="1"/>
  <c r="AU13" i="1"/>
  <c r="AX13" i="1"/>
  <c r="AU14" i="1"/>
  <c r="AX14" i="1"/>
  <c r="AU22" i="1"/>
  <c r="AX22" i="1"/>
  <c r="AU24" i="1"/>
  <c r="AX24" i="1"/>
  <c r="AU32" i="1"/>
  <c r="AU23" i="1"/>
  <c r="AX23" i="1"/>
  <c r="AU16" i="1"/>
  <c r="AX16" i="1"/>
  <c r="AU19" i="1"/>
  <c r="AX19" i="1"/>
  <c r="AS33" i="1"/>
  <c r="AX27" i="1" l="1"/>
  <c r="AV33" i="1"/>
  <c r="AT3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Дмитрий Сокольников</author>
  </authors>
  <commentList>
    <comment ref="D7" authorId="0" shapeId="0" xr:uid="{8D2DA448-9E63-4B7B-9ADD-67B7183E944F}">
      <text>
        <r>
          <rPr>
            <b/>
            <sz val="11"/>
            <color indexed="81"/>
            <rFont val="Calibri"/>
            <family val="2"/>
            <charset val="204"/>
            <scheme val="minor"/>
          </rPr>
          <t xml:space="preserve">Данные исследовательской компании 
"Kantar TNS Украина"
W2
Период исследоваия - 16.04-08.07.2018
Аудитория -  12-65 лет
</t>
        </r>
      </text>
    </comment>
  </commentList>
</comments>
</file>

<file path=xl/sharedStrings.xml><?xml version="1.0" encoding="utf-8"?>
<sst xmlns="http://schemas.openxmlformats.org/spreadsheetml/2006/main" count="154" uniqueCount="110">
  <si>
    <t>7ч</t>
  </si>
  <si>
    <t>8ч</t>
  </si>
  <si>
    <t>9ч</t>
  </si>
  <si>
    <t>10ч</t>
  </si>
  <si>
    <t>11ч</t>
  </si>
  <si>
    <t>12ч</t>
  </si>
  <si>
    <t>13ч</t>
  </si>
  <si>
    <t>14ч</t>
  </si>
  <si>
    <t>15ч</t>
  </si>
  <si>
    <t>16ч</t>
  </si>
  <si>
    <t>17ч</t>
  </si>
  <si>
    <t>18ч</t>
  </si>
  <si>
    <t>19ч</t>
  </si>
  <si>
    <t>20ч</t>
  </si>
  <si>
    <t>21ч</t>
  </si>
  <si>
    <t>22ч</t>
  </si>
  <si>
    <t>23ч</t>
  </si>
  <si>
    <t>-</t>
  </si>
  <si>
    <t>Пятница</t>
  </si>
  <si>
    <t>Наше радио</t>
  </si>
  <si>
    <t>Хит FM</t>
  </si>
  <si>
    <t>Максимум</t>
  </si>
  <si>
    <t>Roks</t>
  </si>
  <si>
    <t>Шансон</t>
  </si>
  <si>
    <t>Мелодия</t>
  </si>
  <si>
    <t>radiotochka.net.ua@gmail.com</t>
  </si>
  <si>
    <t>www.radiotochka.net.ua</t>
  </si>
  <si>
    <t>Сумма</t>
  </si>
  <si>
    <t>грн</t>
  </si>
  <si>
    <t>107.4</t>
  </si>
  <si>
    <t>107.9</t>
  </si>
  <si>
    <t>Недельный охват</t>
  </si>
  <si>
    <t>Скидка</t>
  </si>
  <si>
    <t>%</t>
  </si>
  <si>
    <t>К. сезон</t>
  </si>
  <si>
    <t>К. длинны</t>
  </si>
  <si>
    <t>К. Итог</t>
  </si>
  <si>
    <t>radiotochka.net.ua</t>
  </si>
  <si>
    <t>FM</t>
  </si>
  <si>
    <t>Средняя</t>
  </si>
  <si>
    <t>% населения</t>
  </si>
  <si>
    <t>101.0</t>
  </si>
  <si>
    <t>104.9</t>
  </si>
  <si>
    <t>101.8</t>
  </si>
  <si>
    <t>Kiss FM</t>
  </si>
  <si>
    <t>90.2</t>
  </si>
  <si>
    <t>89.0</t>
  </si>
  <si>
    <t>100.4</t>
  </si>
  <si>
    <t>Авторадио</t>
  </si>
  <si>
    <t>88.5</t>
  </si>
  <si>
    <t>Ретро</t>
  </si>
  <si>
    <t>101.4</t>
  </si>
  <si>
    <t>Люкс</t>
  </si>
  <si>
    <t>104.3</t>
  </si>
  <si>
    <t>Просто Радио</t>
  </si>
  <si>
    <t>105.3</t>
  </si>
  <si>
    <t>103.2</t>
  </si>
  <si>
    <t>89.7</t>
  </si>
  <si>
    <t>Европа плюс</t>
  </si>
  <si>
    <t>102.2</t>
  </si>
  <si>
    <t>Feel</t>
  </si>
  <si>
    <t>107.0</t>
  </si>
  <si>
    <t>90.6</t>
  </si>
  <si>
    <t>91.8</t>
  </si>
  <si>
    <t>по Одессе</t>
  </si>
  <si>
    <t>Power</t>
  </si>
  <si>
    <t>нет данных</t>
  </si>
  <si>
    <t>Народное радио</t>
  </si>
  <si>
    <t>Майами</t>
  </si>
  <si>
    <t>без ндс</t>
  </si>
  <si>
    <t>106.0</t>
  </si>
  <si>
    <t>Радио-сити</t>
  </si>
  <si>
    <t>Цена за</t>
  </si>
  <si>
    <t>выход</t>
  </si>
  <si>
    <t>Сумма со</t>
  </si>
  <si>
    <t>скидкой</t>
  </si>
  <si>
    <t>Доп.</t>
  </si>
  <si>
    <t>скидка</t>
  </si>
  <si>
    <t>Байрактар</t>
  </si>
  <si>
    <t>097 528-83-78 (viber, telegram)</t>
  </si>
  <si>
    <t>NRJ</t>
  </si>
  <si>
    <t>Шлягер</t>
  </si>
  <si>
    <t>DJFM</t>
  </si>
  <si>
    <t>91.4</t>
  </si>
  <si>
    <t>розміщення реклами на радіо</t>
  </si>
  <si>
    <t>ОДЕСА</t>
  </si>
  <si>
    <t>Тривалисть ролика, сек -</t>
  </si>
  <si>
    <t xml:space="preserve">Кількість днів - </t>
  </si>
  <si>
    <t xml:space="preserve">Місяц - </t>
  </si>
  <si>
    <t>Радіо</t>
  </si>
  <si>
    <t>ціна</t>
  </si>
  <si>
    <t>вихід/грн</t>
  </si>
  <si>
    <t>Час виходу</t>
  </si>
  <si>
    <t>Всього</t>
  </si>
  <si>
    <t>виходів</t>
  </si>
  <si>
    <t>сум. грн</t>
  </si>
  <si>
    <t>Всього, грн</t>
  </si>
  <si>
    <t>Дмитро Сокольніков</t>
  </si>
  <si>
    <t>Січень 2025</t>
  </si>
  <si>
    <t>Лютий 2025</t>
  </si>
  <si>
    <t>Березень 2025</t>
  </si>
  <si>
    <t>Квітень 2025</t>
  </si>
  <si>
    <t>Травень  2025</t>
  </si>
  <si>
    <t>Червень 2025</t>
  </si>
  <si>
    <t>Липень 2025</t>
  </si>
  <si>
    <t>Серпень 2025</t>
  </si>
  <si>
    <t>Вересень 2025</t>
  </si>
  <si>
    <t>Жовтень 2025</t>
  </si>
  <si>
    <t>Листопад 2025</t>
  </si>
  <si>
    <t>Грудень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</si>
</sst>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₽_-;\-* #,##0.00\ _₽_-;_-* &quot;-&quot;??\ _₽_-;_-@_-"/>
    <numFmt numFmtId="165" formatCode="#,##0_ ;\-#,##0\ "/>
    <numFmt numFmtId="166" formatCode="0.0"/>
  </numFmts>
  <fonts count="28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rgb="FF808080"/>
      <name val="Calibri"/>
      <family val="2"/>
      <charset val="204"/>
      <scheme val="minor"/>
    </font>
    <font>
      <b/>
      <sz val="12"/>
      <color theme="1" tint="0.249977111117893"/>
      <name val="Calibri"/>
      <family val="2"/>
      <charset val="204"/>
      <scheme val="minor"/>
    </font>
    <font>
      <sz val="11"/>
      <color theme="0" tint="-0.34998626667073579"/>
      <name val="Calibri"/>
      <family val="2"/>
      <charset val="204"/>
      <scheme val="minor"/>
    </font>
    <font>
      <sz val="11"/>
      <color theme="0" tint="-0.499984740745262"/>
      <name val="Calibri"/>
      <family val="2"/>
      <charset val="204"/>
      <scheme val="minor"/>
    </font>
    <font>
      <b/>
      <sz val="11"/>
      <color theme="0" tint="-0.34998626667073579"/>
      <name val="Calibri"/>
      <family val="2"/>
      <charset val="204"/>
      <scheme val="minor"/>
    </font>
    <font>
      <b/>
      <sz val="11"/>
      <color theme="1" tint="0.34998626667073579"/>
      <name val="Calibri"/>
      <family val="2"/>
      <charset val="204"/>
      <scheme val="minor"/>
    </font>
    <font>
      <sz val="11"/>
      <color theme="1" tint="0.34998626667073579"/>
      <name val="Calibri"/>
      <family val="2"/>
      <charset val="204"/>
      <scheme val="minor"/>
    </font>
    <font>
      <sz val="10"/>
      <color theme="1" tint="0.34998626667073579"/>
      <name val="Calibri"/>
      <family val="2"/>
      <charset val="204"/>
      <scheme val="minor"/>
    </font>
    <font>
      <b/>
      <sz val="12"/>
      <color theme="1" tint="0.34998626667073579"/>
      <name val="Calibri"/>
      <family val="2"/>
      <charset val="204"/>
      <scheme val="minor"/>
    </font>
    <font>
      <sz val="11"/>
      <color theme="1" tint="0.499984740745262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8"/>
      <color indexed="8"/>
      <name val="Arial"/>
      <family val="2"/>
      <charset val="204"/>
    </font>
    <font>
      <sz val="11"/>
      <color theme="0" tint="-0.14999847407452621"/>
      <name val="Calibri"/>
      <family val="2"/>
      <charset val="204"/>
      <scheme val="minor"/>
    </font>
    <font>
      <sz val="11"/>
      <color rgb="FF595959"/>
      <name val="Calibri"/>
      <family val="2"/>
      <charset val="204"/>
    </font>
    <font>
      <b/>
      <sz val="11"/>
      <color indexed="81"/>
      <name val="Calibri"/>
      <family val="2"/>
      <charset val="204"/>
      <scheme val="minor"/>
    </font>
    <font>
      <sz val="11"/>
      <color theme="1" tint="0.249977111117893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10"/>
      <color theme="0" tint="-0.34998626667073579"/>
      <name val="Calibri"/>
      <family val="2"/>
      <charset val="204"/>
      <scheme val="minor"/>
    </font>
    <font>
      <sz val="11"/>
      <color theme="1" tint="0.49998474074526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10"/>
      <color theme="1" tint="0.34998626667073579"/>
      <name val="Calibri"/>
      <family val="2"/>
      <charset val="204"/>
      <scheme val="minor"/>
    </font>
    <font>
      <i/>
      <sz val="11"/>
      <color theme="0" tint="-0.499984740745262"/>
      <name val="Calibri"/>
      <family val="2"/>
      <charset val="204"/>
      <scheme val="minor"/>
    </font>
    <font>
      <sz val="11"/>
      <color theme="0" tint="-0.499984740745262"/>
      <name val="Calibri"/>
      <family val="2"/>
      <charset val="204"/>
    </font>
  </fonts>
  <fills count="2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D34C"/>
        <bgColor indexed="64"/>
      </patternFill>
    </fill>
    <fill>
      <patternFill patternType="solid">
        <fgColor rgb="FFFFE07F"/>
        <bgColor indexed="64"/>
      </patternFill>
    </fill>
    <fill>
      <patternFill patternType="solid">
        <fgColor rgb="FFFFCD33"/>
        <bgColor indexed="64"/>
      </patternFill>
    </fill>
    <fill>
      <patternFill patternType="solid">
        <fgColor rgb="FFFFD03F"/>
        <bgColor indexed="64"/>
      </patternFill>
    </fill>
    <fill>
      <patternFill patternType="solid">
        <fgColor rgb="FFFFC619"/>
        <bgColor indexed="64"/>
      </patternFill>
    </fill>
    <fill>
      <patternFill patternType="solid">
        <fgColor rgb="FFFFE38C"/>
        <bgColor indexed="64"/>
      </patternFill>
    </fill>
    <fill>
      <patternFill patternType="solid">
        <fgColor rgb="FFFFD659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D72"/>
        <bgColor indexed="64"/>
      </patternFill>
    </fill>
    <fill>
      <patternFill patternType="solid">
        <fgColor rgb="FFFFC30C"/>
        <bgColor indexed="64"/>
      </patternFill>
    </fill>
    <fill>
      <patternFill patternType="solid">
        <fgColor rgb="FFFFE9A5"/>
        <bgColor indexed="64"/>
      </patternFill>
    </fill>
    <fill>
      <patternFill patternType="solid">
        <fgColor rgb="FFFFCA2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DA66"/>
        <bgColor indexed="64"/>
      </patternFill>
    </fill>
    <fill>
      <patternFill patternType="solid">
        <fgColor rgb="FFFFECB2"/>
        <bgColor indexed="64"/>
      </patternFill>
    </fill>
    <fill>
      <patternFill patternType="solid">
        <fgColor rgb="FFFFF0BF"/>
        <bgColor indexed="64"/>
      </patternFill>
    </fill>
    <fill>
      <patternFill patternType="solid">
        <fgColor rgb="FFFFF3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9" tint="-0.2499465926084170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medium">
        <color theme="9" tint="-0.24994659260841701"/>
      </top>
      <bottom style="medium">
        <color theme="9" tint="-0.24994659260841701"/>
      </bottom>
      <diagonal/>
    </border>
  </borders>
  <cellStyleXfs count="21">
    <xf numFmtId="0" fontId="0" fillId="0" borderId="0"/>
    <xf numFmtId="164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3" fillId="4" borderId="0" applyNumberFormat="0" applyFont="0" applyBorder="0" applyAlignment="0" applyProtection="0">
      <alignment horizontal="center"/>
      <protection hidden="1"/>
    </xf>
    <xf numFmtId="9" fontId="13" fillId="5" borderId="0" applyNumberFormat="0" applyFont="0" applyBorder="0" applyAlignment="0" applyProtection="0">
      <alignment horizontal="center"/>
      <protection hidden="1"/>
    </xf>
    <xf numFmtId="9" fontId="13" fillId="6" borderId="0" applyNumberFormat="0" applyFont="0" applyBorder="0" applyAlignment="0" applyProtection="0">
      <alignment horizontal="center"/>
      <protection hidden="1"/>
    </xf>
    <xf numFmtId="9" fontId="13" fillId="7" borderId="0" applyNumberFormat="0" applyFont="0" applyBorder="0" applyAlignment="0" applyProtection="0">
      <alignment horizontal="center"/>
      <protection hidden="1"/>
    </xf>
    <xf numFmtId="9" fontId="13" fillId="8" borderId="0" applyNumberFormat="0" applyFont="0" applyBorder="0" applyAlignment="0" applyProtection="0">
      <alignment horizontal="center"/>
      <protection hidden="1"/>
    </xf>
    <xf numFmtId="9" fontId="13" fillId="9" borderId="0" applyNumberFormat="0" applyFont="0" applyBorder="0" applyAlignment="0" applyProtection="0">
      <alignment horizontal="center"/>
      <protection hidden="1"/>
    </xf>
    <xf numFmtId="9" fontId="13" fillId="10" borderId="0" applyNumberFormat="0" applyFont="0" applyBorder="0" applyAlignment="0" applyProtection="0">
      <alignment horizontal="center"/>
      <protection hidden="1"/>
    </xf>
    <xf numFmtId="9" fontId="13" fillId="11" borderId="0" applyNumberFormat="0" applyFont="0" applyBorder="0" applyAlignment="0" applyProtection="0">
      <alignment horizontal="center"/>
      <protection hidden="1"/>
    </xf>
    <xf numFmtId="9" fontId="13" fillId="12" borderId="0" applyNumberFormat="0" applyFont="0" applyBorder="0" applyAlignment="0" applyProtection="0">
      <alignment horizontal="center"/>
      <protection hidden="1"/>
    </xf>
    <xf numFmtId="9" fontId="13" fillId="13" borderId="0" applyNumberFormat="0" applyFont="0" applyBorder="0" applyAlignment="0" applyProtection="0">
      <alignment horizontal="center"/>
      <protection hidden="1"/>
    </xf>
    <xf numFmtId="9" fontId="13" fillId="14" borderId="0" applyNumberFormat="0" applyFont="0" applyBorder="0" applyAlignment="0" applyProtection="0">
      <alignment horizontal="center"/>
      <protection hidden="1"/>
    </xf>
    <xf numFmtId="9" fontId="13" fillId="15" borderId="0" applyNumberFormat="0" applyFont="0" applyBorder="0" applyAlignment="0" applyProtection="0">
      <alignment horizontal="center"/>
      <protection hidden="1"/>
    </xf>
    <xf numFmtId="9" fontId="13" fillId="16" borderId="0" applyNumberFormat="0" applyFont="0" applyBorder="0" applyAlignment="0" applyProtection="0">
      <alignment horizontal="center"/>
      <protection hidden="1"/>
    </xf>
    <xf numFmtId="4" fontId="15" fillId="17" borderId="2" applyProtection="0">
      <alignment horizontal="right" vertical="top"/>
    </xf>
    <xf numFmtId="9" fontId="13" fillId="18" borderId="0" applyNumberFormat="0" applyFont="0" applyBorder="0" applyAlignment="0" applyProtection="0">
      <alignment horizontal="center"/>
      <protection hidden="1"/>
    </xf>
    <xf numFmtId="9" fontId="13" fillId="19" borderId="0" applyNumberFormat="0" applyFont="0" applyBorder="0" applyAlignment="0" applyProtection="0">
      <alignment horizontal="center"/>
      <protection hidden="1"/>
    </xf>
    <xf numFmtId="9" fontId="13" fillId="20" borderId="0" applyNumberFormat="0" applyFont="0" applyBorder="0" applyAlignment="0" applyProtection="0">
      <alignment horizontal="center"/>
      <protection hidden="1"/>
    </xf>
    <xf numFmtId="9" fontId="13" fillId="21" borderId="0" applyNumberFormat="0" applyFont="0" applyBorder="0" applyAlignment="0" applyProtection="0">
      <alignment horizontal="center"/>
      <protection hidden="1"/>
    </xf>
  </cellStyleXfs>
  <cellXfs count="109">
    <xf numFmtId="0" fontId="0" fillId="0" borderId="0" xfId="0"/>
    <xf numFmtId="0" fontId="10" fillId="4" borderId="0" xfId="3" applyNumberFormat="1" applyFont="1" applyProtection="1">
      <alignment horizontal="center"/>
      <protection locked="0" hidden="1"/>
    </xf>
    <xf numFmtId="0" fontId="10" fillId="0" borderId="0" xfId="0" applyFont="1" applyAlignment="1" applyProtection="1">
      <alignment horizontal="center"/>
      <protection locked="0" hidden="1"/>
    </xf>
    <xf numFmtId="0" fontId="3" fillId="0" borderId="0" xfId="0" applyFont="1" applyProtection="1">
      <protection locked="0" hidden="1"/>
    </xf>
    <xf numFmtId="0" fontId="0" fillId="0" borderId="0" xfId="0" applyProtection="1">
      <protection locked="0" hidden="1"/>
    </xf>
    <xf numFmtId="0" fontId="6" fillId="0" borderId="0" xfId="0" applyFont="1" applyProtection="1">
      <protection locked="0" hidden="1"/>
    </xf>
    <xf numFmtId="0" fontId="19" fillId="0" borderId="0" xfId="0" applyFont="1" applyProtection="1">
      <protection locked="0" hidden="1"/>
    </xf>
    <xf numFmtId="0" fontId="10" fillId="0" borderId="0" xfId="0" applyFont="1" applyProtection="1">
      <protection locked="0" hidden="1"/>
    </xf>
    <xf numFmtId="166" fontId="3" fillId="0" borderId="0" xfId="0" applyNumberFormat="1" applyFont="1" applyProtection="1">
      <protection locked="0" hidden="1"/>
    </xf>
    <xf numFmtId="9" fontId="3" fillId="0" borderId="0" xfId="0" applyNumberFormat="1" applyFont="1" applyProtection="1">
      <protection locked="0" hidden="1"/>
    </xf>
    <xf numFmtId="0" fontId="4" fillId="0" borderId="0" xfId="0" applyFont="1" applyProtection="1">
      <protection locked="0" hidden="1"/>
    </xf>
    <xf numFmtId="0" fontId="21" fillId="0" borderId="0" xfId="0" applyFont="1" applyProtection="1"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horizontal="center" vertical="center" wrapText="1"/>
      <protection locked="0" hidden="1"/>
    </xf>
    <xf numFmtId="17" fontId="0" fillId="0" borderId="0" xfId="0" applyNumberFormat="1" applyProtection="1">
      <protection locked="0" hidden="1"/>
    </xf>
    <xf numFmtId="0" fontId="9" fillId="0" borderId="0" xfId="0" applyFont="1" applyAlignment="1" applyProtection="1">
      <alignment horizontal="center"/>
      <protection locked="0" hidden="1"/>
    </xf>
    <xf numFmtId="0" fontId="7" fillId="0" borderId="0" xfId="0" applyFont="1" applyAlignment="1" applyProtection="1">
      <alignment horizontal="center" vertical="top"/>
      <protection locked="0" hidden="1"/>
    </xf>
    <xf numFmtId="0" fontId="9" fillId="0" borderId="0" xfId="0" applyFont="1" applyAlignment="1" applyProtection="1">
      <alignment horizontal="center" wrapText="1"/>
      <protection locked="0" hidden="1"/>
    </xf>
    <xf numFmtId="1" fontId="0" fillId="0" borderId="0" xfId="0" applyNumberFormat="1" applyProtection="1">
      <protection locked="0" hidden="1"/>
    </xf>
    <xf numFmtId="1" fontId="7" fillId="0" borderId="0" xfId="0" applyNumberFormat="1" applyFont="1" applyProtection="1">
      <protection locked="0" hidden="1"/>
    </xf>
    <xf numFmtId="49" fontId="7" fillId="0" borderId="0" xfId="0" applyNumberFormat="1" applyFont="1" applyAlignment="1" applyProtection="1">
      <alignment horizontal="right" vertical="center"/>
      <protection locked="0" hidden="1"/>
    </xf>
    <xf numFmtId="9" fontId="7" fillId="0" borderId="0" xfId="2" applyFont="1" applyAlignment="1" applyProtection="1">
      <alignment horizontal="center" vertical="center"/>
      <protection locked="0" hidden="1"/>
    </xf>
    <xf numFmtId="2" fontId="0" fillId="0" borderId="0" xfId="0" applyNumberFormat="1" applyAlignment="1" applyProtection="1">
      <alignment horizontal="center"/>
      <protection locked="0" hidden="1"/>
    </xf>
    <xf numFmtId="166" fontId="0" fillId="0" borderId="0" xfId="0" applyNumberFormat="1" applyAlignment="1" applyProtection="1">
      <alignment horizontal="center"/>
      <protection locked="0" hidden="1"/>
    </xf>
    <xf numFmtId="0" fontId="11" fillId="3" borderId="0" xfId="0" applyFont="1" applyFill="1" applyAlignment="1" applyProtection="1">
      <alignment horizontal="center"/>
      <protection locked="0" hidden="1"/>
    </xf>
    <xf numFmtId="3" fontId="11" fillId="0" borderId="0" xfId="0" applyNumberFormat="1" applyFont="1" applyAlignment="1" applyProtection="1">
      <alignment horizontal="center"/>
      <protection locked="0" hidden="1"/>
    </xf>
    <xf numFmtId="9" fontId="11" fillId="0" borderId="0" xfId="2" applyFont="1" applyAlignment="1" applyProtection="1">
      <alignment horizontal="center"/>
      <protection locked="0" hidden="1"/>
    </xf>
    <xf numFmtId="3" fontId="11" fillId="3" borderId="0" xfId="0" applyNumberFormat="1" applyFont="1" applyFill="1" applyAlignment="1" applyProtection="1">
      <alignment horizontal="center"/>
      <protection locked="0" hidden="1"/>
    </xf>
    <xf numFmtId="0" fontId="2" fillId="0" borderId="0" xfId="0" applyFont="1" applyProtection="1">
      <protection locked="0" hidden="1"/>
    </xf>
    <xf numFmtId="1" fontId="6" fillId="0" borderId="0" xfId="0" applyNumberFormat="1" applyFont="1" applyProtection="1">
      <protection locked="0" hidden="1"/>
    </xf>
    <xf numFmtId="0" fontId="5" fillId="2" borderId="0" xfId="0" applyFont="1" applyFill="1" applyAlignment="1" applyProtection="1">
      <alignment horizontal="left" indent="1"/>
      <protection locked="0" hidden="1"/>
    </xf>
    <xf numFmtId="0" fontId="9" fillId="2" borderId="0" xfId="0" applyFont="1" applyFill="1" applyAlignment="1" applyProtection="1">
      <alignment horizontal="left" indent="1"/>
      <protection locked="0" hidden="1"/>
    </xf>
    <xf numFmtId="0" fontId="12" fillId="2" borderId="0" xfId="0" applyFont="1" applyFill="1" applyAlignment="1" applyProtection="1">
      <alignment horizontal="left" indent="1"/>
      <protection locked="0" hidden="1"/>
    </xf>
    <xf numFmtId="9" fontId="17" fillId="0" borderId="0" xfId="3" applyFont="1" applyFill="1" applyProtection="1">
      <alignment horizontal="center"/>
      <protection locked="0" hidden="1"/>
    </xf>
    <xf numFmtId="9" fontId="17" fillId="0" borderId="0" xfId="15" applyFont="1" applyFill="1" applyProtection="1">
      <alignment horizontal="center"/>
      <protection locked="0" hidden="1"/>
    </xf>
    <xf numFmtId="9" fontId="17" fillId="0" borderId="0" xfId="5" applyFont="1" applyFill="1" applyProtection="1">
      <alignment horizontal="center"/>
      <protection locked="0" hidden="1"/>
    </xf>
    <xf numFmtId="9" fontId="17" fillId="0" borderId="0" xfId="14" applyFont="1" applyFill="1" applyProtection="1">
      <alignment horizontal="center"/>
      <protection locked="0" hidden="1"/>
    </xf>
    <xf numFmtId="1" fontId="17" fillId="0" borderId="0" xfId="0" applyNumberFormat="1" applyFont="1" applyAlignment="1" applyProtection="1">
      <alignment horizontal="center"/>
      <protection locked="0" hidden="1"/>
    </xf>
    <xf numFmtId="0" fontId="10" fillId="2" borderId="0" xfId="0" applyFont="1" applyFill="1" applyProtection="1">
      <protection locked="0" hidden="1"/>
    </xf>
    <xf numFmtId="0" fontId="10" fillId="2" borderId="0" xfId="0" applyFont="1" applyFill="1" applyAlignment="1" applyProtection="1">
      <alignment horizontal="right"/>
      <protection locked="0" hidden="1"/>
    </xf>
    <xf numFmtId="0" fontId="9" fillId="2" borderId="0" xfId="0" applyFont="1" applyFill="1" applyAlignment="1" applyProtection="1">
      <alignment horizontal="center"/>
      <protection locked="0" hidden="1"/>
    </xf>
    <xf numFmtId="165" fontId="9" fillId="0" borderId="0" xfId="1" applyNumberFormat="1" applyFont="1" applyAlignment="1" applyProtection="1">
      <alignment horizontal="center"/>
      <protection locked="0" hidden="1"/>
    </xf>
    <xf numFmtId="9" fontId="9" fillId="0" borderId="0" xfId="2" applyFont="1" applyAlignment="1" applyProtection="1">
      <alignment horizontal="center"/>
      <protection locked="0" hidden="1"/>
    </xf>
    <xf numFmtId="3" fontId="9" fillId="3" borderId="0" xfId="0" applyNumberFormat="1" applyFont="1" applyFill="1" applyAlignment="1" applyProtection="1">
      <alignment horizontal="center"/>
      <protection locked="0" hidden="1"/>
    </xf>
    <xf numFmtId="1" fontId="17" fillId="0" borderId="0" xfId="3" applyNumberFormat="1" applyFont="1" applyFill="1" applyProtection="1">
      <alignment horizontal="center"/>
      <protection locked="0" hidden="1"/>
    </xf>
    <xf numFmtId="1" fontId="17" fillId="0" borderId="0" xfId="15" applyNumberFormat="1" applyFont="1" applyFill="1" applyProtection="1">
      <alignment horizontal="center"/>
      <protection locked="0" hidden="1"/>
    </xf>
    <xf numFmtId="1" fontId="17" fillId="0" borderId="0" xfId="5" applyNumberFormat="1" applyFont="1" applyFill="1" applyProtection="1">
      <alignment horizontal="center"/>
      <protection locked="0" hidden="1"/>
    </xf>
    <xf numFmtId="1" fontId="17" fillId="0" borderId="0" xfId="14" applyNumberFormat="1" applyFont="1" applyFill="1" applyProtection="1">
      <alignment horizontal="center"/>
      <protection locked="0" hidden="1"/>
    </xf>
    <xf numFmtId="0" fontId="2" fillId="0" borderId="0" xfId="0" applyFont="1" applyAlignment="1" applyProtection="1">
      <alignment horizontal="left" indent="1"/>
      <protection locked="0" hidden="1"/>
    </xf>
    <xf numFmtId="9" fontId="17" fillId="0" borderId="0" xfId="6" applyFont="1" applyFill="1" applyProtection="1">
      <alignment horizontal="center"/>
      <protection locked="0" hidden="1"/>
    </xf>
    <xf numFmtId="9" fontId="17" fillId="0" borderId="0" xfId="4" applyFont="1" applyFill="1" applyProtection="1">
      <alignment horizontal="center"/>
      <protection locked="0" hidden="1"/>
    </xf>
    <xf numFmtId="9" fontId="17" fillId="0" borderId="0" xfId="11" applyFont="1" applyFill="1" applyProtection="1">
      <alignment horizontal="center"/>
      <protection locked="0" hidden="1"/>
    </xf>
    <xf numFmtId="0" fontId="0" fillId="0" borderId="0" xfId="0" applyAlignment="1" applyProtection="1">
      <alignment horizontal="left" indent="1"/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1" fontId="17" fillId="0" borderId="0" xfId="6" applyNumberFormat="1" applyFont="1" applyFill="1" applyProtection="1">
      <alignment horizontal="center"/>
      <protection locked="0" hidden="1"/>
    </xf>
    <xf numFmtId="1" fontId="17" fillId="0" borderId="0" xfId="4" applyNumberFormat="1" applyFont="1" applyFill="1" applyProtection="1">
      <alignment horizontal="center"/>
      <protection locked="0" hidden="1"/>
    </xf>
    <xf numFmtId="1" fontId="17" fillId="0" borderId="0" xfId="11" applyNumberFormat="1" applyFont="1" applyFill="1" applyProtection="1">
      <alignment horizontal="center"/>
      <protection locked="0" hidden="1"/>
    </xf>
    <xf numFmtId="0" fontId="0" fillId="0" borderId="0" xfId="0" applyAlignment="1" applyProtection="1">
      <alignment vertical="center"/>
      <protection locked="0" hidden="1"/>
    </xf>
    <xf numFmtId="1" fontId="17" fillId="0" borderId="0" xfId="12" applyNumberFormat="1" applyFont="1" applyFill="1" applyProtection="1">
      <alignment horizontal="center"/>
      <protection locked="0" hidden="1"/>
    </xf>
    <xf numFmtId="9" fontId="17" fillId="0" borderId="0" xfId="7" applyFont="1" applyFill="1" applyProtection="1">
      <alignment horizontal="center"/>
      <protection locked="0" hidden="1"/>
    </xf>
    <xf numFmtId="9" fontId="17" fillId="0" borderId="0" xfId="19" applyFont="1" applyFill="1" applyProtection="1">
      <alignment horizontal="center"/>
      <protection locked="0" hidden="1"/>
    </xf>
    <xf numFmtId="1" fontId="17" fillId="0" borderId="0" xfId="7" applyNumberFormat="1" applyFont="1" applyFill="1" applyProtection="1">
      <alignment horizontal="center"/>
      <protection locked="0" hidden="1"/>
    </xf>
    <xf numFmtId="1" fontId="17" fillId="0" borderId="0" xfId="19" applyNumberFormat="1" applyFont="1" applyFill="1" applyProtection="1">
      <alignment horizontal="center"/>
      <protection locked="0" hidden="1"/>
    </xf>
    <xf numFmtId="49" fontId="3" fillId="0" borderId="0" xfId="0" applyNumberFormat="1" applyFont="1" applyAlignment="1" applyProtection="1">
      <alignment horizontal="left" vertical="center" indent="1"/>
      <protection locked="0" hidden="1"/>
    </xf>
    <xf numFmtId="0" fontId="0" fillId="0" borderId="0" xfId="0" applyAlignment="1" applyProtection="1">
      <alignment horizontal="left" vertical="center" indent="1"/>
      <protection locked="0" hidden="1"/>
    </xf>
    <xf numFmtId="0" fontId="16" fillId="0" borderId="0" xfId="0" applyFont="1" applyAlignment="1" applyProtection="1">
      <alignment horizontal="left" vertical="center" indent="1"/>
      <protection locked="0" hidden="1"/>
    </xf>
    <xf numFmtId="0" fontId="7" fillId="0" borderId="0" xfId="0" applyFont="1" applyProtection="1">
      <protection locked="0" hidden="1"/>
    </xf>
    <xf numFmtId="0" fontId="20" fillId="0" borderId="0" xfId="0" applyFont="1" applyProtection="1">
      <protection locked="0" hidden="1"/>
    </xf>
    <xf numFmtId="2" fontId="23" fillId="0" borderId="0" xfId="0" applyNumberFormat="1" applyFont="1" applyAlignment="1" applyProtection="1">
      <alignment horizontal="center"/>
      <protection locked="0" hidden="1"/>
    </xf>
    <xf numFmtId="166" fontId="23" fillId="0" borderId="0" xfId="0" applyNumberFormat="1" applyFont="1" applyAlignment="1" applyProtection="1">
      <alignment horizontal="center"/>
      <protection locked="0" hidden="1"/>
    </xf>
    <xf numFmtId="9" fontId="11" fillId="0" borderId="0" xfId="2" applyFont="1" applyFill="1" applyAlignment="1" applyProtection="1">
      <alignment horizontal="center"/>
      <protection hidden="1"/>
    </xf>
    <xf numFmtId="3" fontId="25" fillId="3" borderId="0" xfId="0" applyNumberFormat="1" applyFont="1" applyFill="1" applyAlignment="1" applyProtection="1">
      <alignment horizontal="center"/>
      <protection locked="0" hidden="1"/>
    </xf>
    <xf numFmtId="9" fontId="11" fillId="0" borderId="0" xfId="2" applyFont="1" applyFill="1" applyAlignment="1" applyProtection="1">
      <alignment horizontal="center"/>
      <protection locked="0" hidden="1"/>
    </xf>
    <xf numFmtId="0" fontId="24" fillId="0" borderId="0" xfId="0" applyFont="1" applyAlignment="1" applyProtection="1">
      <alignment horizontal="center" vertical="center"/>
      <protection locked="0" hidden="1"/>
    </xf>
    <xf numFmtId="1" fontId="0" fillId="0" borderId="0" xfId="0" applyNumberFormat="1" applyAlignment="1" applyProtection="1">
      <alignment horizontal="center"/>
      <protection locked="0" hidden="1"/>
    </xf>
    <xf numFmtId="1" fontId="13" fillId="0" borderId="0" xfId="3" applyNumberFormat="1" applyFont="1" applyFill="1">
      <alignment horizontal="center"/>
      <protection hidden="1"/>
    </xf>
    <xf numFmtId="1" fontId="22" fillId="0" borderId="0" xfId="0" applyNumberFormat="1" applyFont="1" applyAlignment="1" applyProtection="1">
      <alignment horizontal="center"/>
      <protection locked="0" hidden="1"/>
    </xf>
    <xf numFmtId="1" fontId="7" fillId="0" borderId="0" xfId="0" applyNumberFormat="1" applyFont="1" applyAlignment="1" applyProtection="1">
      <alignment horizontal="center"/>
      <protection locked="0" hidden="1"/>
    </xf>
    <xf numFmtId="1" fontId="13" fillId="0" borderId="0" xfId="3" applyNumberFormat="1" applyFill="1" applyProtection="1">
      <alignment horizontal="center"/>
      <protection locked="0" hidden="1"/>
    </xf>
    <xf numFmtId="1" fontId="22" fillId="0" borderId="0" xfId="4" applyNumberFormat="1" applyFont="1" applyFill="1" applyProtection="1">
      <alignment horizontal="center"/>
      <protection locked="0" hidden="1"/>
    </xf>
    <xf numFmtId="1" fontId="13" fillId="0" borderId="0" xfId="6" applyNumberFormat="1" applyFill="1" applyProtection="1">
      <alignment horizontal="center"/>
      <protection locked="0" hidden="1"/>
    </xf>
    <xf numFmtId="1" fontId="22" fillId="0" borderId="0" xfId="17" applyNumberFormat="1" applyFont="1" applyFill="1" applyProtection="1">
      <alignment horizontal="center"/>
      <protection locked="0" hidden="1"/>
    </xf>
    <xf numFmtId="1" fontId="22" fillId="0" borderId="0" xfId="11" applyNumberFormat="1" applyFont="1" applyFill="1" applyProtection="1">
      <alignment horizontal="center"/>
      <protection locked="0" hidden="1"/>
    </xf>
    <xf numFmtId="1" fontId="22" fillId="0" borderId="0" xfId="18" applyNumberFormat="1" applyFont="1" applyFill="1" applyProtection="1">
      <alignment horizontal="center"/>
      <protection locked="0" hidden="1"/>
    </xf>
    <xf numFmtId="1" fontId="13" fillId="0" borderId="0" xfId="7" applyNumberFormat="1" applyFill="1" applyProtection="1">
      <alignment horizontal="center"/>
      <protection locked="0" hidden="1"/>
    </xf>
    <xf numFmtId="1" fontId="22" fillId="0" borderId="0" xfId="5" applyNumberFormat="1" applyFont="1" applyFill="1" applyProtection="1">
      <alignment horizontal="center"/>
      <protection locked="0" hidden="1"/>
    </xf>
    <xf numFmtId="1" fontId="27" fillId="0" borderId="0" xfId="3" applyNumberFormat="1" applyFont="1" applyFill="1">
      <alignment horizontal="center"/>
      <protection hidden="1"/>
    </xf>
    <xf numFmtId="1" fontId="27" fillId="0" borderId="0" xfId="3" applyNumberFormat="1" applyFont="1" applyFill="1" applyProtection="1">
      <alignment horizontal="center"/>
      <protection locked="0" hidden="1"/>
    </xf>
    <xf numFmtId="1" fontId="27" fillId="0" borderId="0" xfId="8" applyNumberFormat="1" applyFont="1" applyFill="1" applyProtection="1">
      <alignment horizontal="center"/>
      <protection locked="0" hidden="1"/>
    </xf>
    <xf numFmtId="1" fontId="7" fillId="0" borderId="0" xfId="4" applyNumberFormat="1" applyFont="1" applyFill="1" applyProtection="1">
      <alignment horizontal="center"/>
      <protection locked="0" hidden="1"/>
    </xf>
    <xf numFmtId="1" fontId="7" fillId="0" borderId="0" xfId="14" applyNumberFormat="1" applyFont="1" applyFill="1" applyProtection="1">
      <alignment horizontal="center"/>
      <protection locked="0" hidden="1"/>
    </xf>
    <xf numFmtId="1" fontId="13" fillId="0" borderId="0" xfId="3" applyNumberFormat="1" applyFont="1" applyFill="1" applyProtection="1">
      <alignment horizontal="center"/>
      <protection locked="0" hidden="1"/>
    </xf>
    <xf numFmtId="1" fontId="27" fillId="0" borderId="0" xfId="4" applyNumberFormat="1" applyFont="1" applyFill="1" applyProtection="1">
      <alignment horizontal="center"/>
      <protection locked="0" hidden="1"/>
    </xf>
    <xf numFmtId="1" fontId="7" fillId="0" borderId="0" xfId="9" applyNumberFormat="1" applyFont="1" applyFill="1" applyProtection="1">
      <alignment horizontal="center"/>
      <protection locked="0" hidden="1"/>
    </xf>
    <xf numFmtId="49" fontId="8" fillId="0" borderId="0" xfId="0" applyNumberFormat="1" applyFont="1" applyAlignment="1" applyProtection="1">
      <alignment horizontal="center" vertical="center"/>
      <protection hidden="1"/>
    </xf>
    <xf numFmtId="1" fontId="27" fillId="0" borderId="0" xfId="6" applyNumberFormat="1" applyFont="1" applyFill="1" applyProtection="1">
      <alignment horizontal="center"/>
      <protection locked="0" hidden="1"/>
    </xf>
    <xf numFmtId="49" fontId="20" fillId="0" borderId="0" xfId="0" applyNumberFormat="1" applyFont="1" applyAlignment="1" applyProtection="1">
      <alignment horizontal="center" vertical="center"/>
      <protection locked="0" hidden="1"/>
    </xf>
    <xf numFmtId="0" fontId="0" fillId="23" borderId="0" xfId="0" applyFill="1" applyProtection="1">
      <protection locked="0" hidden="1"/>
    </xf>
    <xf numFmtId="0" fontId="23" fillId="0" borderId="0" xfId="0" applyFont="1" applyProtection="1">
      <protection locked="0" hidden="1"/>
    </xf>
    <xf numFmtId="0" fontId="26" fillId="0" borderId="0" xfId="0" applyFont="1" applyAlignment="1" applyProtection="1">
      <alignment horizontal="center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10" fillId="0" borderId="0" xfId="0" applyFont="1" applyAlignment="1" applyProtection="1">
      <alignment horizontal="right"/>
      <protection locked="0" hidden="1"/>
    </xf>
    <xf numFmtId="0" fontId="9" fillId="0" borderId="0" xfId="0" applyFont="1" applyAlignment="1" applyProtection="1">
      <alignment horizontal="center"/>
      <protection locked="0" hidden="1"/>
    </xf>
    <xf numFmtId="0" fontId="9" fillId="0" borderId="1" xfId="0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center"/>
      <protection locked="0" hidden="1"/>
    </xf>
    <xf numFmtId="0" fontId="7" fillId="0" borderId="0" xfId="0" applyFont="1" applyAlignment="1" applyProtection="1">
      <alignment horizontal="center"/>
      <protection locked="0" hidden="1"/>
    </xf>
    <xf numFmtId="0" fontId="2" fillId="22" borderId="0" xfId="0" applyFont="1" applyFill="1" applyAlignment="1" applyProtection="1">
      <alignment horizontal="center" vertical="center"/>
      <protection locked="0" hidden="1"/>
    </xf>
    <xf numFmtId="0" fontId="10" fillId="23" borderId="0" xfId="3" applyNumberFormat="1" applyFont="1" applyFill="1" applyProtection="1">
      <alignment horizontal="center"/>
      <protection locked="0" hidden="1"/>
    </xf>
  </cellXfs>
  <cellStyles count="21">
    <cellStyle name="10 2 2 2" xfId="16" xr:uid="{01E99AF5-CC2A-4631-A50A-647AA332AFBE}"/>
    <cellStyle name="100" xfId="3" xr:uid="{EB62BCB3-FE22-46DC-A155-DFCB10B05425}"/>
    <cellStyle name="20" xfId="20" xr:uid="{F295F70B-DEFB-4032-8DC3-03238294747E}"/>
    <cellStyle name="25" xfId="19" xr:uid="{E10787AA-65A6-4D2C-95F4-9532A70E0680}"/>
    <cellStyle name="30" xfId="18" xr:uid="{82AB5E5F-1B7B-4989-B904-B1BA01A6BAA3}"/>
    <cellStyle name="35" xfId="14" xr:uid="{7655E7B0-5637-4FE6-9EE6-B5CCB2608AB9}"/>
    <cellStyle name="40" xfId="11" xr:uid="{D745FDB8-689F-4874-9B4E-CB90AED346C1}"/>
    <cellStyle name="45" xfId="9" xr:uid="{8D1C7C52-6B79-4BAC-AB22-E28C46133035}"/>
    <cellStyle name="50" xfId="5" xr:uid="{82DC5781-79C8-41F8-B5D0-F0E74891908A}"/>
    <cellStyle name="55" xfId="12" xr:uid="{883DADEF-CC63-47AE-9DBD-BE334F4456CF}"/>
    <cellStyle name="60" xfId="17" xr:uid="{787C8D87-ABBF-40F7-AA95-28B24A90FD16}"/>
    <cellStyle name="65" xfId="10" xr:uid="{4C02745B-9932-42D4-B930-E72C396FADF8}"/>
    <cellStyle name="70" xfId="4" xr:uid="{3265525B-7B12-4878-9F23-E597F876F57F}"/>
    <cellStyle name="75" xfId="7" xr:uid="{6F420D38-C4C5-473D-94D5-7B6FE4BDBD14}"/>
    <cellStyle name="80" xfId="6" xr:uid="{9EB50159-86D7-4F82-A979-561E2E26B14E}"/>
    <cellStyle name="85" xfId="15" xr:uid="{71D129D6-1DC7-4359-91AD-79A8C9A2602A}"/>
    <cellStyle name="90" xfId="8" xr:uid="{E2BCC425-2757-4C80-8290-D0DD9F1DFEDE}"/>
    <cellStyle name="95" xfId="13" xr:uid="{1C29AD5B-FA87-49B4-8E1C-9D9743F9CD3E}"/>
    <cellStyle name="Comma" xfId="1" builtinId="3"/>
    <cellStyle name="Normal" xfId="0" builtinId="0"/>
    <cellStyle name="Percent" xfId="2" builtinId="5"/>
  </cellStyles>
  <dxfs count="26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FFD966"/>
      </font>
    </dxf>
    <dxf>
      <font>
        <color rgb="FFFFFFCC"/>
      </font>
    </dxf>
    <dxf>
      <font>
        <color rgb="FFFFD966"/>
      </font>
    </dxf>
    <dxf>
      <font>
        <color rgb="FFFFD966"/>
      </font>
    </dxf>
    <dxf>
      <font>
        <color rgb="FFFFD966"/>
      </font>
    </dxf>
  </dxfs>
  <tableStyles count="0" defaultTableStyle="TableStyleMedium2" defaultPivotStyle="PivotStyleLight16"/>
  <colors>
    <mruColors>
      <color rgb="FFFFAA2D"/>
      <color rgb="FFFFCC00"/>
      <color rgb="FFFFCC66"/>
      <color rgb="FFFFFF66"/>
      <color rgb="FFFFFFCC"/>
      <color rgb="FFCCECFF"/>
      <color rgb="FFDAEEF3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Lines="12" dropStyle="combo" dx="22" fmlaLink="$AI$4" fmlaRange="$C$46:$C$57" noThreeD="1" sel="4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40217</xdr:colOff>
      <xdr:row>0</xdr:row>
      <xdr:rowOff>41886</xdr:rowOff>
    </xdr:from>
    <xdr:to>
      <xdr:col>4</xdr:col>
      <xdr:colOff>796714</xdr:colOff>
      <xdr:row>2</xdr:row>
      <xdr:rowOff>149005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134" y="41886"/>
          <a:ext cx="2266950" cy="445786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9525</xdr:colOff>
          <xdr:row>3</xdr:row>
          <xdr:rowOff>47625</xdr:rowOff>
        </xdr:from>
        <xdr:to>
          <xdr:col>38</xdr:col>
          <xdr:colOff>232410</xdr:colOff>
          <xdr:row>4</xdr:row>
          <xdr:rowOff>3810</xdr:rowOff>
        </xdr:to>
        <xdr:sp macro="" textlink="">
          <xdr:nvSpPr>
            <xdr:cNvPr id="1054" name="Drop Down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BK69"/>
  <sheetViews>
    <sheetView showGridLines="0" tabSelected="1" zoomScaleNormal="100" workbookViewId="0">
      <selection activeCell="AY6" sqref="AY6"/>
    </sheetView>
  </sheetViews>
  <sheetFormatPr defaultColWidth="9.140625" defaultRowHeight="15" outlineLevelCol="1" x14ac:dyDescent="0.25"/>
  <cols>
    <col min="1" max="1" width="2.7109375" style="3" customWidth="1"/>
    <col min="2" max="2" width="4.7109375" style="3" customWidth="1"/>
    <col min="3" max="3" width="18" style="4" customWidth="1"/>
    <col min="4" max="4" width="14.28515625" style="4" hidden="1" customWidth="1"/>
    <col min="5" max="5" width="14.5703125" style="4" customWidth="1" collapsed="1"/>
    <col min="6" max="22" width="5.7109375" style="4" hidden="1" customWidth="1" outlineLevel="1"/>
    <col min="23" max="23" width="9.140625" style="4" hidden="1" customWidth="1" outlineLevel="1"/>
    <col min="24" max="24" width="10.28515625" style="4" hidden="1" customWidth="1" outlineLevel="1"/>
    <col min="25" max="26" width="9.140625" style="4" hidden="1" customWidth="1" outlineLevel="1"/>
    <col min="27" max="43" width="3.7109375" style="4" customWidth="1"/>
    <col min="44" max="44" width="9.140625" style="4" customWidth="1" collapsed="1"/>
    <col min="45" max="45" width="10.85546875" style="4" hidden="1" customWidth="1" outlineLevel="1"/>
    <col min="46" max="46" width="9.140625" style="4" hidden="1" customWidth="1" outlineLevel="1"/>
    <col min="47" max="47" width="9.140625" style="5" hidden="1" customWidth="1"/>
    <col min="48" max="48" width="9.140625" style="4" customWidth="1"/>
    <col min="49" max="16384" width="9.140625" style="4"/>
  </cols>
  <sheetData>
    <row r="1" spans="1:63" ht="10.5" customHeight="1" x14ac:dyDescent="0.25">
      <c r="A1" s="3">
        <f>CHOOSE(vRolik_len,0.4,0.4,0.4,0.4,0.4,0.4,0.4,0.4,0.4,0.4,0.6,0.6,0.6,0.6,0.6,0.8,0.8,0.8,0.8,0.8,0.95,0.95,0.95,0.95,0.95,1,1,1,1,1,1.3,1.3,1.3,1.3,1.3,1.4,1.4,1.4,1.4,1.4,1.6,1.6,1.6,1.6,1.6,1.8,1.8,1.8,1.8,1.8,1.95,1.95,1.95,1.95,)</f>
        <v>0.8</v>
      </c>
    </row>
    <row r="2" spans="1:63" ht="15.75" thickBot="1" x14ac:dyDescent="0.3">
      <c r="AA2" s="101" t="s">
        <v>86</v>
      </c>
      <c r="AB2" s="101"/>
      <c r="AC2" s="101"/>
      <c r="AD2" s="101"/>
      <c r="AE2" s="101"/>
      <c r="AF2" s="101"/>
      <c r="AG2" s="101"/>
      <c r="AH2" s="6"/>
      <c r="AI2" s="103">
        <v>20</v>
      </c>
      <c r="AJ2" s="103"/>
      <c r="AK2" s="103"/>
      <c r="AL2" s="103"/>
      <c r="AM2" s="103"/>
      <c r="AN2" s="7"/>
      <c r="AO2" s="8">
        <f>IF(vRolik_len=0,0,
IF(vRolik_len&lt;=10,0.4,
IF(vRolik_len&lt;=15,0.6,
IF(vRolik_len&lt;=20,0.8,
IF(vRolik_len&lt;=25,0.95,
IF(vRolik_len&lt;=30,1,
IF(vRolik_len&lt;=35,1.3,
IF(vRolik_len&lt;=40,1.4,
IF(vRolik_len&lt;=45,1.6,
IF(vRolik_len&lt;=50,1.8,
IF(vRolik_len&lt;=55,1.95,
IF(vRolik_len&lt;=60,2.2,))))))))))))</f>
        <v>0.8</v>
      </c>
      <c r="AP2" s="7"/>
      <c r="AQ2" s="7"/>
    </row>
    <row r="3" spans="1:63" ht="15.75" thickBot="1" x14ac:dyDescent="0.3">
      <c r="A3" s="9"/>
      <c r="B3" s="9"/>
      <c r="AA3" s="101" t="s">
        <v>87</v>
      </c>
      <c r="AB3" s="101"/>
      <c r="AC3" s="101"/>
      <c r="AD3" s="101"/>
      <c r="AE3" s="101"/>
      <c r="AF3" s="101"/>
      <c r="AG3" s="101"/>
      <c r="AH3" s="6"/>
      <c r="AI3" s="104">
        <v>10</v>
      </c>
      <c r="AJ3" s="104"/>
      <c r="AK3" s="104"/>
      <c r="AL3" s="104"/>
      <c r="AM3" s="104"/>
      <c r="AN3" s="7"/>
      <c r="AO3" s="7"/>
      <c r="AP3" s="7"/>
      <c r="AQ3" s="7"/>
    </row>
    <row r="4" spans="1:63" ht="15.75" thickBot="1" x14ac:dyDescent="0.3">
      <c r="A4" s="106" t="s">
        <v>84</v>
      </c>
      <c r="B4" s="106"/>
      <c r="C4" s="106"/>
      <c r="D4" s="106"/>
      <c r="E4" s="106"/>
      <c r="AA4" s="101" t="s">
        <v>88</v>
      </c>
      <c r="AB4" s="101"/>
      <c r="AC4" s="101"/>
      <c r="AD4" s="101"/>
      <c r="AE4" s="101"/>
      <c r="AF4" s="101"/>
      <c r="AG4" s="101"/>
      <c r="AI4" s="105">
        <v>4</v>
      </c>
      <c r="AJ4" s="105"/>
      <c r="AK4" s="105"/>
      <c r="AL4" s="105"/>
      <c r="AM4" s="105"/>
      <c r="AR4" s="10"/>
      <c r="AU4" s="11"/>
    </row>
    <row r="5" spans="1:63" s="7" customFormat="1" ht="18" customHeight="1" x14ac:dyDescent="0.25">
      <c r="A5" s="106" t="s">
        <v>37</v>
      </c>
      <c r="B5" s="106"/>
      <c r="C5" s="106"/>
      <c r="D5" s="106"/>
      <c r="E5" s="106"/>
      <c r="AU5" s="5"/>
    </row>
    <row r="6" spans="1:63" s="7" customFormat="1" ht="18" customHeight="1" x14ac:dyDescent="0.25">
      <c r="A6" s="107" t="s">
        <v>85</v>
      </c>
      <c r="B6" s="107"/>
      <c r="C6" s="107"/>
      <c r="D6" s="107"/>
      <c r="E6" s="107"/>
      <c r="AU6" s="5"/>
    </row>
    <row r="7" spans="1:63" ht="12" customHeight="1" x14ac:dyDescent="0.25">
      <c r="A7" s="9"/>
      <c r="B7" s="100" t="s">
        <v>38</v>
      </c>
      <c r="C7" s="100" t="s">
        <v>89</v>
      </c>
      <c r="D7" s="12" t="s">
        <v>31</v>
      </c>
      <c r="E7" s="13" t="s">
        <v>39</v>
      </c>
      <c r="AA7" s="102" t="s">
        <v>92</v>
      </c>
      <c r="AB7" s="102"/>
      <c r="AC7" s="102"/>
      <c r="AD7" s="102"/>
      <c r="AE7" s="102"/>
      <c r="AF7" s="102"/>
      <c r="AG7" s="102"/>
      <c r="AH7" s="102"/>
      <c r="AI7" s="102"/>
      <c r="AJ7" s="102"/>
      <c r="AK7" s="102"/>
      <c r="AL7" s="102"/>
      <c r="AM7" s="102"/>
      <c r="AN7" s="102"/>
      <c r="AO7" s="102"/>
      <c r="AP7" s="102"/>
      <c r="AQ7" s="102"/>
      <c r="AR7" s="7"/>
      <c r="AS7" s="7"/>
      <c r="AT7" s="7"/>
      <c r="AU7" s="12" t="s">
        <v>72</v>
      </c>
      <c r="AV7" s="12"/>
      <c r="AW7" s="73" t="s">
        <v>76</v>
      </c>
      <c r="AX7" s="73" t="s">
        <v>74</v>
      </c>
    </row>
    <row r="8" spans="1:63" ht="12" customHeight="1" x14ac:dyDescent="0.25">
      <c r="B8" s="100"/>
      <c r="C8" s="100"/>
      <c r="D8" s="12" t="s">
        <v>64</v>
      </c>
      <c r="E8" s="13" t="s">
        <v>90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12" t="s">
        <v>93</v>
      </c>
      <c r="AS8" s="15" t="s">
        <v>27</v>
      </c>
      <c r="AT8" s="15" t="s">
        <v>32</v>
      </c>
      <c r="AU8" s="12" t="s">
        <v>73</v>
      </c>
      <c r="AV8" s="12" t="s">
        <v>93</v>
      </c>
      <c r="AW8" s="73" t="s">
        <v>77</v>
      </c>
      <c r="AX8" s="73" t="s">
        <v>75</v>
      </c>
    </row>
    <row r="9" spans="1:63" ht="12" customHeight="1" x14ac:dyDescent="0.25">
      <c r="B9" s="100"/>
      <c r="C9" s="100"/>
      <c r="D9" s="12" t="s">
        <v>40</v>
      </c>
      <c r="E9" s="13" t="s">
        <v>91</v>
      </c>
      <c r="F9" s="94" t="s">
        <v>0</v>
      </c>
      <c r="G9" s="94" t="s">
        <v>1</v>
      </c>
      <c r="H9" s="94" t="s">
        <v>2</v>
      </c>
      <c r="I9" s="94" t="s">
        <v>3</v>
      </c>
      <c r="J9" s="94" t="s">
        <v>4</v>
      </c>
      <c r="K9" s="94" t="s">
        <v>5</v>
      </c>
      <c r="L9" s="94" t="s">
        <v>6</v>
      </c>
      <c r="M9" s="94" t="s">
        <v>7</v>
      </c>
      <c r="N9" s="94" t="s">
        <v>8</v>
      </c>
      <c r="O9" s="94" t="s">
        <v>9</v>
      </c>
      <c r="P9" s="94" t="s">
        <v>10</v>
      </c>
      <c r="Q9" s="94" t="s">
        <v>11</v>
      </c>
      <c r="R9" s="94" t="s">
        <v>12</v>
      </c>
      <c r="S9" s="94" t="s">
        <v>13</v>
      </c>
      <c r="T9" s="94" t="s">
        <v>14</v>
      </c>
      <c r="U9" s="94" t="s">
        <v>15</v>
      </c>
      <c r="V9" s="94" t="s">
        <v>16</v>
      </c>
      <c r="W9" s="16"/>
      <c r="X9" s="2" t="s">
        <v>34</v>
      </c>
      <c r="Y9" s="2" t="s">
        <v>35</v>
      </c>
      <c r="Z9" s="2" t="s">
        <v>36</v>
      </c>
      <c r="AA9" s="96" t="s">
        <v>0</v>
      </c>
      <c r="AB9" s="96" t="s">
        <v>1</v>
      </c>
      <c r="AC9" s="96" t="s">
        <v>2</v>
      </c>
      <c r="AD9" s="96" t="s">
        <v>3</v>
      </c>
      <c r="AE9" s="96" t="s">
        <v>4</v>
      </c>
      <c r="AF9" s="96" t="s">
        <v>5</v>
      </c>
      <c r="AG9" s="96" t="s">
        <v>6</v>
      </c>
      <c r="AH9" s="96" t="s">
        <v>7</v>
      </c>
      <c r="AI9" s="96" t="s">
        <v>8</v>
      </c>
      <c r="AJ9" s="96" t="s">
        <v>9</v>
      </c>
      <c r="AK9" s="96" t="s">
        <v>10</v>
      </c>
      <c r="AL9" s="96" t="s">
        <v>11</v>
      </c>
      <c r="AM9" s="96" t="s">
        <v>12</v>
      </c>
      <c r="AN9" s="96" t="s">
        <v>13</v>
      </c>
      <c r="AO9" s="96" t="s">
        <v>14</v>
      </c>
      <c r="AP9" s="96" t="s">
        <v>15</v>
      </c>
      <c r="AQ9" s="96" t="s">
        <v>16</v>
      </c>
      <c r="AR9" s="17" t="s">
        <v>94</v>
      </c>
      <c r="AS9" s="17" t="s">
        <v>28</v>
      </c>
      <c r="AT9" s="15" t="s">
        <v>33</v>
      </c>
      <c r="AU9" s="12" t="s">
        <v>69</v>
      </c>
      <c r="AV9" s="12" t="s">
        <v>95</v>
      </c>
      <c r="AW9" s="73"/>
      <c r="AX9" s="73" t="s">
        <v>69</v>
      </c>
    </row>
    <row r="10" spans="1:63" ht="3.75" customHeight="1" x14ac:dyDescent="0.25">
      <c r="B10" s="100"/>
      <c r="AS10" s="18"/>
      <c r="AT10" s="19"/>
    </row>
    <row r="11" spans="1:63" x14ac:dyDescent="0.25">
      <c r="B11" s="20" t="s">
        <v>41</v>
      </c>
      <c r="C11" s="4" t="s">
        <v>20</v>
      </c>
      <c r="D11" s="21">
        <v>0.34</v>
      </c>
      <c r="E11" s="74">
        <f t="shared" ref="E11:E28" si="0">AV11/AR11</f>
        <v>320</v>
      </c>
      <c r="F11" s="75">
        <f>600/2</f>
        <v>300</v>
      </c>
      <c r="G11" s="75">
        <f>600/2</f>
        <v>300</v>
      </c>
      <c r="H11" s="75">
        <f>600/2</f>
        <v>300</v>
      </c>
      <c r="I11" s="75">
        <v>0</v>
      </c>
      <c r="J11" s="75">
        <f t="shared" ref="J11:V11" si="1">600/2</f>
        <v>300</v>
      </c>
      <c r="K11" s="75">
        <f t="shared" si="1"/>
        <v>300</v>
      </c>
      <c r="L11" s="75">
        <f t="shared" si="1"/>
        <v>300</v>
      </c>
      <c r="M11" s="75">
        <f t="shared" si="1"/>
        <v>300</v>
      </c>
      <c r="N11" s="75">
        <f t="shared" si="1"/>
        <v>300</v>
      </c>
      <c r="O11" s="75">
        <f t="shared" si="1"/>
        <v>300</v>
      </c>
      <c r="P11" s="75">
        <f t="shared" si="1"/>
        <v>300</v>
      </c>
      <c r="Q11" s="75">
        <f t="shared" si="1"/>
        <v>300</v>
      </c>
      <c r="R11" s="75">
        <f t="shared" si="1"/>
        <v>300</v>
      </c>
      <c r="S11" s="75">
        <f t="shared" si="1"/>
        <v>300</v>
      </c>
      <c r="T11" s="75">
        <f t="shared" si="1"/>
        <v>300</v>
      </c>
      <c r="U11" s="75">
        <f t="shared" si="1"/>
        <v>300</v>
      </c>
      <c r="V11" s="75">
        <f t="shared" si="1"/>
        <v>300</v>
      </c>
      <c r="X11" s="22">
        <f>IF(vMonth=1,1,
IF(vMonth=2,1,
IF(vMonth=3,1,
IF(vMonth=4,1,
IF(vMonth=5,1,
IF(vMonth=6,1,
IF(vMonth=7,1,
IF(vMonth=8,1,
IF(vMonth=9,1,
IF(vMonth=10,1,
IF(vMonth=11,1.1,
IF(vMonth=12,1.2,))))))))))))</f>
        <v>1</v>
      </c>
      <c r="Y11" s="23">
        <f t="shared" ref="Y11:Y31" si="2">vRolik_len/30</f>
        <v>0.66666666666666663</v>
      </c>
      <c r="Z11" s="23">
        <f t="shared" ref="Z11:Z23" si="3">X11*Y11</f>
        <v>0.66666666666666663</v>
      </c>
      <c r="AA11" s="108"/>
      <c r="AB11" s="108">
        <v>1</v>
      </c>
      <c r="AC11" s="108">
        <v>1</v>
      </c>
      <c r="AD11" s="108" t="s">
        <v>17</v>
      </c>
      <c r="AE11" s="108"/>
      <c r="AF11" s="108">
        <v>1</v>
      </c>
      <c r="AG11" s="108">
        <v>1</v>
      </c>
      <c r="AH11" s="108"/>
      <c r="AI11" s="108"/>
      <c r="AJ11" s="108"/>
      <c r="AK11" s="108">
        <v>1</v>
      </c>
      <c r="AL11" s="108">
        <v>1</v>
      </c>
      <c r="AM11" s="108"/>
      <c r="AN11" s="108"/>
      <c r="AO11" s="108"/>
      <c r="AP11" s="108"/>
      <c r="AQ11" s="108"/>
      <c r="AR11" s="24">
        <f t="shared" ref="AR11:AR30" si="4">SUM(AA11:AQ11)*vDay</f>
        <v>60</v>
      </c>
      <c r="AS11" s="25">
        <f t="shared" ref="AS11:AS30" si="5">(IFERROR(F11*AA11,0)+IFERROR(G11*AB11,0)+IFERROR(H11*AC11,0)+IFERROR(I11*AD11,0)+IFERROR(J11*AE11,0)+IFERROR(K11*AF11,0)+IFERROR(L11*AG11,0)+IFERROR(M11*AH11,0)+IFERROR(N11*AI11,0)+IFERROR(O11*AJ11,0)+IFERROR(P11*AK11,0)+IFERROR(Q11*AL11,0)+IFERROR(R11*AM11,0)+IFERROR(S11*AN11,0)+IFERROR(T11*AO11,0)+IFERROR(U11*AP11,0)+IFERROR(V11*AQ11,0))*Z11*vDay</f>
        <v>12000</v>
      </c>
      <c r="AT11" s="26">
        <v>-0.6</v>
      </c>
      <c r="AU11" s="27">
        <f t="shared" ref="AU11:AU30" si="6">AV11/AR11</f>
        <v>320</v>
      </c>
      <c r="AV11" s="27">
        <f t="shared" ref="AV11:AV23" si="7">AS11*(1-AT11)</f>
        <v>19200</v>
      </c>
      <c r="AW11" s="72"/>
      <c r="AX11" s="25">
        <f t="shared" ref="AX11:AX30" si="8">AV11*(1-AW11)</f>
        <v>19200</v>
      </c>
      <c r="AY11" s="28"/>
      <c r="BH11" s="29"/>
      <c r="BI11" s="28"/>
      <c r="BK11" s="29"/>
    </row>
    <row r="12" spans="1:63" x14ac:dyDescent="0.25">
      <c r="B12" s="20" t="s">
        <v>43</v>
      </c>
      <c r="C12" s="97" t="s">
        <v>44</v>
      </c>
      <c r="D12" s="21">
        <v>0.25</v>
      </c>
      <c r="E12" s="74">
        <f t="shared" si="0"/>
        <v>240</v>
      </c>
      <c r="F12" s="75">
        <f t="shared" ref="F12:O13" si="9">450/2</f>
        <v>225</v>
      </c>
      <c r="G12" s="75">
        <f t="shared" si="9"/>
        <v>225</v>
      </c>
      <c r="H12" s="75">
        <f t="shared" si="9"/>
        <v>225</v>
      </c>
      <c r="I12" s="75">
        <f t="shared" si="9"/>
        <v>225</v>
      </c>
      <c r="J12" s="75">
        <f t="shared" si="9"/>
        <v>225</v>
      </c>
      <c r="K12" s="75">
        <f t="shared" si="9"/>
        <v>225</v>
      </c>
      <c r="L12" s="75">
        <f t="shared" si="9"/>
        <v>225</v>
      </c>
      <c r="M12" s="75">
        <f t="shared" si="9"/>
        <v>225</v>
      </c>
      <c r="N12" s="75">
        <f t="shared" si="9"/>
        <v>225</v>
      </c>
      <c r="O12" s="75">
        <f t="shared" si="9"/>
        <v>225</v>
      </c>
      <c r="P12" s="75">
        <f t="shared" ref="P12:V13" si="10">450/2</f>
        <v>225</v>
      </c>
      <c r="Q12" s="75">
        <f t="shared" si="10"/>
        <v>225</v>
      </c>
      <c r="R12" s="75">
        <f t="shared" si="10"/>
        <v>225</v>
      </c>
      <c r="S12" s="75">
        <f t="shared" si="10"/>
        <v>225</v>
      </c>
      <c r="T12" s="75">
        <f t="shared" si="10"/>
        <v>225</v>
      </c>
      <c r="U12" s="75">
        <f t="shared" si="10"/>
        <v>225</v>
      </c>
      <c r="V12" s="75">
        <f t="shared" si="10"/>
        <v>225</v>
      </c>
      <c r="X12" s="22">
        <f>IF(vMonth=1,1,
IF(vMonth=2,1,
IF(vMonth=3,1,
IF(vMonth=4,1,
IF(vMonth=5,1,
IF(vMonth=6,1,
IF(vMonth=7,1,
IF(vMonth=8,1,
IF(vMonth=9,1,
IF(vMonth=10,1,
IF(vMonth=11,1.1,
IF(vMonth=12,1.2,))))))))))))</f>
        <v>1</v>
      </c>
      <c r="Y12" s="23">
        <f t="shared" si="2"/>
        <v>0.66666666666666663</v>
      </c>
      <c r="Z12" s="23">
        <f>X12*Y12</f>
        <v>0.66666666666666663</v>
      </c>
      <c r="AA12" s="108"/>
      <c r="AB12" s="108">
        <v>1</v>
      </c>
      <c r="AC12" s="108">
        <v>1</v>
      </c>
      <c r="AD12" s="108"/>
      <c r="AE12" s="108"/>
      <c r="AF12" s="108">
        <v>1</v>
      </c>
      <c r="AG12" s="108">
        <v>1</v>
      </c>
      <c r="AH12" s="108"/>
      <c r="AI12" s="108"/>
      <c r="AJ12" s="108"/>
      <c r="AK12" s="108">
        <v>1</v>
      </c>
      <c r="AL12" s="108">
        <v>1</v>
      </c>
      <c r="AM12" s="108"/>
      <c r="AN12" s="108"/>
      <c r="AO12" s="108"/>
      <c r="AP12" s="108"/>
      <c r="AQ12" s="108"/>
      <c r="AR12" s="24">
        <f t="shared" si="4"/>
        <v>60</v>
      </c>
      <c r="AS12" s="25">
        <f t="shared" si="5"/>
        <v>9000</v>
      </c>
      <c r="AT12" s="26">
        <v>-0.6</v>
      </c>
      <c r="AU12" s="27">
        <f t="shared" si="6"/>
        <v>240</v>
      </c>
      <c r="AV12" s="27">
        <f>AS12*(1-AT12)</f>
        <v>14400</v>
      </c>
      <c r="AW12" s="72"/>
      <c r="AX12" s="25">
        <f t="shared" si="8"/>
        <v>14400</v>
      </c>
      <c r="AY12" s="28"/>
      <c r="BH12" s="29"/>
      <c r="BI12" s="28"/>
      <c r="BK12" s="29"/>
    </row>
    <row r="13" spans="1:63" x14ac:dyDescent="0.25">
      <c r="B13" s="20" t="s">
        <v>42</v>
      </c>
      <c r="C13" s="4" t="s">
        <v>78</v>
      </c>
      <c r="D13" s="21">
        <v>0.23</v>
      </c>
      <c r="E13" s="74">
        <f t="shared" si="0"/>
        <v>240</v>
      </c>
      <c r="F13" s="75">
        <f t="shared" si="9"/>
        <v>225</v>
      </c>
      <c r="G13" s="75">
        <f t="shared" si="9"/>
        <v>225</v>
      </c>
      <c r="H13" s="75">
        <f t="shared" si="9"/>
        <v>225</v>
      </c>
      <c r="I13" s="75">
        <f t="shared" si="9"/>
        <v>225</v>
      </c>
      <c r="J13" s="75">
        <f t="shared" si="9"/>
        <v>225</v>
      </c>
      <c r="K13" s="75">
        <f t="shared" si="9"/>
        <v>225</v>
      </c>
      <c r="L13" s="75">
        <f t="shared" si="9"/>
        <v>225</v>
      </c>
      <c r="M13" s="75">
        <f t="shared" si="9"/>
        <v>225</v>
      </c>
      <c r="N13" s="75">
        <f t="shared" si="9"/>
        <v>225</v>
      </c>
      <c r="O13" s="75">
        <f t="shared" si="9"/>
        <v>225</v>
      </c>
      <c r="P13" s="75">
        <f t="shared" si="10"/>
        <v>225</v>
      </c>
      <c r="Q13" s="75">
        <f t="shared" si="10"/>
        <v>225</v>
      </c>
      <c r="R13" s="75">
        <f t="shared" si="10"/>
        <v>225</v>
      </c>
      <c r="S13" s="75">
        <f t="shared" si="10"/>
        <v>225</v>
      </c>
      <c r="T13" s="75">
        <f t="shared" si="10"/>
        <v>225</v>
      </c>
      <c r="U13" s="75">
        <f t="shared" si="10"/>
        <v>225</v>
      </c>
      <c r="V13" s="75">
        <f t="shared" si="10"/>
        <v>225</v>
      </c>
      <c r="X13" s="22">
        <f>IF(vMonth=1,1,
IF(vMonth=2,1,
IF(vMonth=3,1,
IF(vMonth=4,1,
IF(vMonth=5,1,
IF(vMonth=6,1,
IF(vMonth=7,1,
IF(vMonth=8,1,
IF(vMonth=9,1,
IF(vMonth=10,1,
IF(vMonth=11,1.1,
IF(vMonth=12,1.2,))))))))))))</f>
        <v>1</v>
      </c>
      <c r="Y13" s="23">
        <f t="shared" si="2"/>
        <v>0.66666666666666663</v>
      </c>
      <c r="Z13" s="23">
        <f t="shared" si="3"/>
        <v>0.66666666666666663</v>
      </c>
      <c r="AA13" s="108"/>
      <c r="AB13" s="108">
        <v>1</v>
      </c>
      <c r="AC13" s="108">
        <v>1</v>
      </c>
      <c r="AD13" s="108"/>
      <c r="AE13" s="108"/>
      <c r="AF13" s="108">
        <v>1</v>
      </c>
      <c r="AG13" s="108">
        <v>1</v>
      </c>
      <c r="AH13" s="108"/>
      <c r="AI13" s="108"/>
      <c r="AJ13" s="108"/>
      <c r="AK13" s="108">
        <v>1</v>
      </c>
      <c r="AL13" s="108">
        <v>1</v>
      </c>
      <c r="AM13" s="108"/>
      <c r="AN13" s="108"/>
      <c r="AO13" s="108"/>
      <c r="AP13" s="108"/>
      <c r="AQ13" s="108"/>
      <c r="AR13" s="24">
        <f t="shared" si="4"/>
        <v>60</v>
      </c>
      <c r="AS13" s="25">
        <f t="shared" si="5"/>
        <v>9000</v>
      </c>
      <c r="AT13" s="26">
        <v>-0.6</v>
      </c>
      <c r="AU13" s="27">
        <f t="shared" si="6"/>
        <v>240</v>
      </c>
      <c r="AV13" s="27">
        <f t="shared" si="7"/>
        <v>14400</v>
      </c>
      <c r="AW13" s="72"/>
      <c r="AX13" s="25">
        <f t="shared" si="8"/>
        <v>14400</v>
      </c>
      <c r="AY13" s="28"/>
      <c r="BH13" s="29"/>
      <c r="BI13" s="28"/>
      <c r="BK13" s="29"/>
    </row>
    <row r="14" spans="1:63" s="66" customFormat="1" x14ac:dyDescent="0.25">
      <c r="B14" s="20" t="s">
        <v>30</v>
      </c>
      <c r="C14" s="4" t="s">
        <v>19</v>
      </c>
      <c r="D14" s="21">
        <v>0.23</v>
      </c>
      <c r="E14" s="74">
        <f t="shared" si="0"/>
        <v>186.66666666666666</v>
      </c>
      <c r="F14" s="86">
        <f>350/2</f>
        <v>175</v>
      </c>
      <c r="G14" s="86">
        <f t="shared" ref="G14:V14" si="11">350/2</f>
        <v>175</v>
      </c>
      <c r="H14" s="86">
        <f t="shared" si="11"/>
        <v>175</v>
      </c>
      <c r="I14" s="86">
        <f t="shared" si="11"/>
        <v>175</v>
      </c>
      <c r="J14" s="86">
        <f t="shared" si="11"/>
        <v>175</v>
      </c>
      <c r="K14" s="86">
        <f t="shared" si="11"/>
        <v>175</v>
      </c>
      <c r="L14" s="86">
        <f t="shared" si="11"/>
        <v>175</v>
      </c>
      <c r="M14" s="86">
        <f t="shared" si="11"/>
        <v>175</v>
      </c>
      <c r="N14" s="86">
        <f t="shared" si="11"/>
        <v>175</v>
      </c>
      <c r="O14" s="86">
        <f t="shared" si="11"/>
        <v>175</v>
      </c>
      <c r="P14" s="86">
        <f t="shared" si="11"/>
        <v>175</v>
      </c>
      <c r="Q14" s="86">
        <f t="shared" si="11"/>
        <v>175</v>
      </c>
      <c r="R14" s="86">
        <f t="shared" si="11"/>
        <v>175</v>
      </c>
      <c r="S14" s="86">
        <f t="shared" si="11"/>
        <v>175</v>
      </c>
      <c r="T14" s="86">
        <f t="shared" si="11"/>
        <v>175</v>
      </c>
      <c r="U14" s="86">
        <f t="shared" si="11"/>
        <v>175</v>
      </c>
      <c r="V14" s="86">
        <f t="shared" si="11"/>
        <v>175</v>
      </c>
      <c r="X14" s="68">
        <f t="shared" ref="X14:X32" si="12">IF(vMonth=1,1,
IF(vMonth=2,1,
IF(vMonth=3,1,
IF(vMonth=4,1,
IF(vMonth=5,1,
IF(vMonth=6,1,
IF(vMonth=7,1,
IF(vMonth=8,1,
IF(vMonth=9,1,
IF(vMonth=10,1,
IF(vMonth=11,1,
IF(vMonth=12,1.2,))))))))))))</f>
        <v>1</v>
      </c>
      <c r="Y14" s="69">
        <f t="shared" si="2"/>
        <v>0.66666666666666663</v>
      </c>
      <c r="Z14" s="69">
        <f t="shared" ref="Z14:Z17" si="13">X14*Y14</f>
        <v>0.66666666666666663</v>
      </c>
      <c r="AA14" s="108"/>
      <c r="AB14" s="108">
        <v>1</v>
      </c>
      <c r="AC14" s="108">
        <v>1</v>
      </c>
      <c r="AD14" s="108" t="s">
        <v>17</v>
      </c>
      <c r="AE14" s="108"/>
      <c r="AF14" s="108">
        <v>1</v>
      </c>
      <c r="AG14" s="108">
        <v>1</v>
      </c>
      <c r="AH14" s="108"/>
      <c r="AI14" s="108"/>
      <c r="AJ14" s="108"/>
      <c r="AK14" s="108">
        <v>1</v>
      </c>
      <c r="AL14" s="108">
        <v>1</v>
      </c>
      <c r="AM14" s="108"/>
      <c r="AN14" s="108"/>
      <c r="AO14" s="108"/>
      <c r="AP14" s="108"/>
      <c r="AQ14" s="108"/>
      <c r="AR14" s="24">
        <f t="shared" si="4"/>
        <v>60</v>
      </c>
      <c r="AS14" s="25">
        <f t="shared" si="5"/>
        <v>7000</v>
      </c>
      <c r="AT14" s="26">
        <v>-0.6</v>
      </c>
      <c r="AU14" s="27">
        <f t="shared" si="6"/>
        <v>186.66666666666666</v>
      </c>
      <c r="AV14" s="27">
        <f t="shared" ref="AV14:AV21" si="14">AS14*(1-AT14)</f>
        <v>11200</v>
      </c>
      <c r="AW14" s="72"/>
      <c r="AX14" s="25">
        <f t="shared" si="8"/>
        <v>11200</v>
      </c>
      <c r="AY14" s="67"/>
      <c r="BH14" s="19"/>
      <c r="BI14" s="67"/>
      <c r="BK14" s="19"/>
    </row>
    <row r="15" spans="1:63" x14ac:dyDescent="0.25">
      <c r="B15" s="20" t="s">
        <v>47</v>
      </c>
      <c r="C15" s="4" t="s">
        <v>48</v>
      </c>
      <c r="D15" s="21"/>
      <c r="E15" s="74">
        <f t="shared" si="0"/>
        <v>66.666666666666671</v>
      </c>
      <c r="F15" s="75">
        <v>100</v>
      </c>
      <c r="G15" s="75">
        <v>100</v>
      </c>
      <c r="H15" s="75">
        <v>100</v>
      </c>
      <c r="I15" s="75">
        <v>100</v>
      </c>
      <c r="J15" s="75">
        <v>100</v>
      </c>
      <c r="K15" s="75">
        <v>100</v>
      </c>
      <c r="L15" s="75">
        <v>100</v>
      </c>
      <c r="M15" s="75">
        <v>100</v>
      </c>
      <c r="N15" s="75">
        <v>100</v>
      </c>
      <c r="O15" s="75">
        <v>100</v>
      </c>
      <c r="P15" s="75">
        <v>100</v>
      </c>
      <c r="Q15" s="75">
        <v>100</v>
      </c>
      <c r="R15" s="75">
        <v>100</v>
      </c>
      <c r="S15" s="75">
        <v>100</v>
      </c>
      <c r="T15" s="75">
        <v>100</v>
      </c>
      <c r="U15" s="75">
        <v>100</v>
      </c>
      <c r="V15" s="75">
        <v>100</v>
      </c>
      <c r="X15" s="68">
        <f t="shared" si="12"/>
        <v>1</v>
      </c>
      <c r="Y15" s="69">
        <f t="shared" si="2"/>
        <v>0.66666666666666663</v>
      </c>
      <c r="Z15" s="69">
        <f t="shared" ref="Z15" si="15">X15*Y15</f>
        <v>0.66666666666666663</v>
      </c>
      <c r="AA15" s="108"/>
      <c r="AB15" s="108">
        <v>1</v>
      </c>
      <c r="AC15" s="108">
        <v>1</v>
      </c>
      <c r="AD15" s="108"/>
      <c r="AE15" s="108"/>
      <c r="AF15" s="108">
        <v>1</v>
      </c>
      <c r="AG15" s="108">
        <v>1</v>
      </c>
      <c r="AH15" s="108"/>
      <c r="AI15" s="108"/>
      <c r="AJ15" s="108"/>
      <c r="AK15" s="108">
        <v>1</v>
      </c>
      <c r="AL15" s="108">
        <v>1</v>
      </c>
      <c r="AM15" s="108"/>
      <c r="AN15" s="108"/>
      <c r="AO15" s="108"/>
      <c r="AP15" s="108"/>
      <c r="AQ15" s="108"/>
      <c r="AR15" s="24">
        <f t="shared" si="4"/>
        <v>60</v>
      </c>
      <c r="AS15" s="25">
        <f t="shared" si="5"/>
        <v>4000</v>
      </c>
      <c r="AT15" s="70">
        <v>0</v>
      </c>
      <c r="AU15" s="27">
        <f t="shared" si="6"/>
        <v>66.666666666666671</v>
      </c>
      <c r="AV15" s="27">
        <f t="shared" si="14"/>
        <v>4000</v>
      </c>
      <c r="AW15" s="72"/>
      <c r="AX15" s="25"/>
      <c r="AY15" s="28"/>
      <c r="BH15" s="29"/>
      <c r="BI15" s="28"/>
      <c r="BK15" s="29"/>
    </row>
    <row r="16" spans="1:63" x14ac:dyDescent="0.25">
      <c r="B16" s="20" t="s">
        <v>51</v>
      </c>
      <c r="C16" s="4" t="s">
        <v>18</v>
      </c>
      <c r="D16" s="21">
        <v>0.19</v>
      </c>
      <c r="E16" s="74">
        <f t="shared" si="0"/>
        <v>66.666666666666671</v>
      </c>
      <c r="F16" s="75">
        <v>100</v>
      </c>
      <c r="G16" s="75">
        <v>100</v>
      </c>
      <c r="H16" s="75">
        <v>100</v>
      </c>
      <c r="I16" s="75">
        <v>100</v>
      </c>
      <c r="J16" s="75">
        <v>100</v>
      </c>
      <c r="K16" s="75">
        <v>100</v>
      </c>
      <c r="L16" s="75">
        <v>100</v>
      </c>
      <c r="M16" s="75">
        <v>100</v>
      </c>
      <c r="N16" s="75">
        <v>100</v>
      </c>
      <c r="O16" s="75">
        <v>100</v>
      </c>
      <c r="P16" s="75">
        <v>100</v>
      </c>
      <c r="Q16" s="75">
        <v>100</v>
      </c>
      <c r="R16" s="75">
        <v>100</v>
      </c>
      <c r="S16" s="75">
        <v>100</v>
      </c>
      <c r="T16" s="77">
        <v>0</v>
      </c>
      <c r="U16" s="77">
        <v>0</v>
      </c>
      <c r="V16" s="77">
        <v>0</v>
      </c>
      <c r="X16" s="22">
        <f t="shared" si="12"/>
        <v>1</v>
      </c>
      <c r="Y16" s="23">
        <f t="shared" si="2"/>
        <v>0.66666666666666663</v>
      </c>
      <c r="Z16" s="23">
        <f>X16*Y16</f>
        <v>0.66666666666666663</v>
      </c>
      <c r="AA16" s="108"/>
      <c r="AB16" s="108">
        <v>1</v>
      </c>
      <c r="AC16" s="108">
        <v>1</v>
      </c>
      <c r="AD16" s="108"/>
      <c r="AE16" s="108"/>
      <c r="AF16" s="108">
        <v>1</v>
      </c>
      <c r="AG16" s="108">
        <v>1</v>
      </c>
      <c r="AH16" s="108"/>
      <c r="AI16" s="108"/>
      <c r="AJ16" s="108"/>
      <c r="AK16" s="108">
        <v>1</v>
      </c>
      <c r="AL16" s="108">
        <v>1</v>
      </c>
      <c r="AM16" s="108"/>
      <c r="AN16" s="108"/>
      <c r="AO16" s="108" t="s">
        <v>17</v>
      </c>
      <c r="AP16" s="108" t="s">
        <v>17</v>
      </c>
      <c r="AQ16" s="108" t="s">
        <v>17</v>
      </c>
      <c r="AR16" s="24">
        <f>SUM(AA16:AQ16)*vDay</f>
        <v>60</v>
      </c>
      <c r="AS16" s="25">
        <f>(IFERROR(F16*AA16,0)+IFERROR(G16*AB16,0)+IFERROR(H16*AC16,0)+IFERROR(I16*AD16,0)+IFERROR(J16*AE16,0)+IFERROR(K16*AF16,0)+IFERROR(L16*AG16,0)+IFERROR(M16*AH16,0)+IFERROR(N16*AI16,0)+IFERROR(O16*AJ16,0)+IFERROR(P16*AK16,0)+IFERROR(Q16*AL16,0)+IFERROR(R16*AM16,0)+IFERROR(S16*AN16,0)+IFERROR(T16*AO16,0)+IFERROR(U16*AP16,0)+IFERROR(V16*AQ16,0))*Z16*vDay</f>
        <v>4000</v>
      </c>
      <c r="AT16" s="70">
        <v>0</v>
      </c>
      <c r="AU16" s="27">
        <f>AV16/AR16</f>
        <v>66.666666666666671</v>
      </c>
      <c r="AV16" s="27">
        <f>AS16*(1-AT16)</f>
        <v>4000</v>
      </c>
      <c r="AW16" s="72"/>
      <c r="AX16" s="25">
        <f>AV16*(1-AW16)</f>
        <v>4000</v>
      </c>
      <c r="AY16" s="28"/>
      <c r="BH16" s="29"/>
      <c r="BI16" s="28"/>
      <c r="BK16" s="29"/>
    </row>
    <row r="17" spans="2:63" x14ac:dyDescent="0.25">
      <c r="B17" s="20" t="s">
        <v>53</v>
      </c>
      <c r="C17" s="4" t="s">
        <v>52</v>
      </c>
      <c r="D17" s="21">
        <v>0.19</v>
      </c>
      <c r="E17" s="74">
        <f t="shared" si="0"/>
        <v>66.666666666666671</v>
      </c>
      <c r="F17" s="75">
        <v>100</v>
      </c>
      <c r="G17" s="75">
        <v>100</v>
      </c>
      <c r="H17" s="75">
        <v>100</v>
      </c>
      <c r="I17" s="75">
        <v>100</v>
      </c>
      <c r="J17" s="75">
        <v>100</v>
      </c>
      <c r="K17" s="75">
        <v>100</v>
      </c>
      <c r="L17" s="75">
        <v>100</v>
      </c>
      <c r="M17" s="75">
        <v>100</v>
      </c>
      <c r="N17" s="75">
        <v>100</v>
      </c>
      <c r="O17" s="75">
        <v>100</v>
      </c>
      <c r="P17" s="75">
        <v>100</v>
      </c>
      <c r="Q17" s="75">
        <v>100</v>
      </c>
      <c r="R17" s="75">
        <v>100</v>
      </c>
      <c r="S17" s="75">
        <v>100</v>
      </c>
      <c r="T17" s="75">
        <v>100</v>
      </c>
      <c r="U17" s="75">
        <v>100</v>
      </c>
      <c r="V17" s="75">
        <v>100</v>
      </c>
      <c r="X17" s="22">
        <f t="shared" si="12"/>
        <v>1</v>
      </c>
      <c r="Y17" s="23">
        <f t="shared" si="2"/>
        <v>0.66666666666666663</v>
      </c>
      <c r="Z17" s="23">
        <f t="shared" si="13"/>
        <v>0.66666666666666663</v>
      </c>
      <c r="AA17" s="108"/>
      <c r="AB17" s="108">
        <v>1</v>
      </c>
      <c r="AC17" s="108">
        <v>1</v>
      </c>
      <c r="AD17" s="108"/>
      <c r="AE17" s="108"/>
      <c r="AF17" s="108">
        <v>1</v>
      </c>
      <c r="AG17" s="108">
        <v>1</v>
      </c>
      <c r="AH17" s="108"/>
      <c r="AI17" s="108"/>
      <c r="AJ17" s="108"/>
      <c r="AK17" s="108">
        <v>1</v>
      </c>
      <c r="AL17" s="108">
        <v>1</v>
      </c>
      <c r="AM17" s="108"/>
      <c r="AN17" s="108"/>
      <c r="AO17" s="108" t="s">
        <v>17</v>
      </c>
      <c r="AP17" s="108" t="s">
        <v>17</v>
      </c>
      <c r="AQ17" s="108" t="s">
        <v>17</v>
      </c>
      <c r="AR17" s="24">
        <f t="shared" si="4"/>
        <v>60</v>
      </c>
      <c r="AS17" s="25">
        <f t="shared" si="5"/>
        <v>4000</v>
      </c>
      <c r="AT17" s="70">
        <v>0</v>
      </c>
      <c r="AU17" s="27">
        <f t="shared" si="6"/>
        <v>66.666666666666671</v>
      </c>
      <c r="AV17" s="27">
        <f t="shared" si="14"/>
        <v>4000</v>
      </c>
      <c r="AW17" s="72"/>
      <c r="AX17" s="25">
        <f t="shared" si="8"/>
        <v>4000</v>
      </c>
      <c r="AY17" s="28"/>
      <c r="BH17" s="29"/>
      <c r="BK17" s="29"/>
    </row>
    <row r="18" spans="2:63" x14ac:dyDescent="0.25">
      <c r="B18" s="20" t="s">
        <v>83</v>
      </c>
      <c r="C18" s="4" t="s">
        <v>80</v>
      </c>
      <c r="D18" s="21"/>
      <c r="E18" s="74">
        <f t="shared" si="0"/>
        <v>60</v>
      </c>
      <c r="F18" s="91">
        <v>90</v>
      </c>
      <c r="G18" s="91">
        <v>90</v>
      </c>
      <c r="H18" s="91">
        <v>90</v>
      </c>
      <c r="I18" s="91">
        <v>90</v>
      </c>
      <c r="J18" s="91">
        <v>90</v>
      </c>
      <c r="K18" s="91">
        <v>90</v>
      </c>
      <c r="L18" s="91">
        <v>90</v>
      </c>
      <c r="M18" s="91">
        <v>90</v>
      </c>
      <c r="N18" s="91">
        <v>90</v>
      </c>
      <c r="O18" s="91">
        <v>90</v>
      </c>
      <c r="P18" s="91">
        <v>90</v>
      </c>
      <c r="Q18" s="91">
        <v>90</v>
      </c>
      <c r="R18" s="91">
        <v>90</v>
      </c>
      <c r="S18" s="91">
        <v>90</v>
      </c>
      <c r="T18" s="91">
        <v>90</v>
      </c>
      <c r="U18" s="91">
        <v>90</v>
      </c>
      <c r="V18" s="91">
        <v>90</v>
      </c>
      <c r="X18" s="22">
        <f t="shared" si="12"/>
        <v>1</v>
      </c>
      <c r="Y18" s="23">
        <f t="shared" si="2"/>
        <v>0.66666666666666663</v>
      </c>
      <c r="Z18" s="23">
        <f t="shared" ref="Z18" si="16">X18*Y18</f>
        <v>0.66666666666666663</v>
      </c>
      <c r="AA18" s="108"/>
      <c r="AB18" s="108">
        <v>1</v>
      </c>
      <c r="AC18" s="108">
        <v>1</v>
      </c>
      <c r="AD18" s="108"/>
      <c r="AE18" s="108"/>
      <c r="AF18" s="108">
        <v>1</v>
      </c>
      <c r="AG18" s="108">
        <v>1</v>
      </c>
      <c r="AH18" s="108"/>
      <c r="AI18" s="108"/>
      <c r="AJ18" s="108"/>
      <c r="AK18" s="108">
        <v>1</v>
      </c>
      <c r="AL18" s="108">
        <v>1</v>
      </c>
      <c r="AM18" s="108"/>
      <c r="AN18" s="108"/>
      <c r="AO18" s="108"/>
      <c r="AP18" s="108"/>
      <c r="AQ18" s="108"/>
      <c r="AR18" s="24">
        <f t="shared" ref="AR18" si="17">SUM(AA18:AQ18)*vDay</f>
        <v>60</v>
      </c>
      <c r="AS18" s="25">
        <f t="shared" ref="AS18" si="18">(IFERROR(F18*AA18,0)+IFERROR(G18*AB18,0)+IFERROR(H18*AC18,0)+IFERROR(I18*AD18,0)+IFERROR(J18*AE18,0)+IFERROR(K18*AF18,0)+IFERROR(L18*AG18,0)+IFERROR(M18*AH18,0)+IFERROR(N18*AI18,0)+IFERROR(O18*AJ18,0)+IFERROR(P18*AK18,0)+IFERROR(Q18*AL18,0)+IFERROR(R18*AM18,0)+IFERROR(S18*AN18,0)+IFERROR(T18*AO18,0)+IFERROR(U18*AP18,0)+IFERROR(V18*AQ18,0))*Z18*vDay</f>
        <v>3600</v>
      </c>
      <c r="AT18" s="70">
        <v>0</v>
      </c>
      <c r="AU18" s="27"/>
      <c r="AV18" s="27">
        <f t="shared" si="14"/>
        <v>3600</v>
      </c>
      <c r="AW18" s="72"/>
      <c r="AX18" s="25"/>
      <c r="AY18" s="28"/>
      <c r="BH18" s="29"/>
      <c r="BI18" s="28"/>
      <c r="BK18" s="29"/>
    </row>
    <row r="19" spans="2:63" x14ac:dyDescent="0.25">
      <c r="B19" s="20" t="s">
        <v>29</v>
      </c>
      <c r="C19" s="4" t="s">
        <v>21</v>
      </c>
      <c r="D19" s="21">
        <v>0.12</v>
      </c>
      <c r="E19" s="74">
        <f t="shared" si="0"/>
        <v>60</v>
      </c>
      <c r="F19" s="91">
        <v>90</v>
      </c>
      <c r="G19" s="91">
        <v>90</v>
      </c>
      <c r="H19" s="91">
        <v>90</v>
      </c>
      <c r="I19" s="91">
        <v>90</v>
      </c>
      <c r="J19" s="91">
        <v>90</v>
      </c>
      <c r="K19" s="91">
        <v>90</v>
      </c>
      <c r="L19" s="91">
        <v>90</v>
      </c>
      <c r="M19" s="91">
        <v>90</v>
      </c>
      <c r="N19" s="91">
        <v>90</v>
      </c>
      <c r="O19" s="91">
        <v>90</v>
      </c>
      <c r="P19" s="91">
        <v>90</v>
      </c>
      <c r="Q19" s="91">
        <v>90</v>
      </c>
      <c r="R19" s="91">
        <v>90</v>
      </c>
      <c r="S19" s="91">
        <v>90</v>
      </c>
      <c r="T19" s="91">
        <v>90</v>
      </c>
      <c r="U19" s="91">
        <v>90</v>
      </c>
      <c r="V19" s="91">
        <v>90</v>
      </c>
      <c r="X19" s="22">
        <f>IF(vMonth=1,1,
IF(vMonth=2,1,
IF(vMonth=3,1,
IF(vMonth=4,1,
IF(vMonth=5,1,
IF(vMonth=6,1,
IF(vMonth=7,1,
IF(vMonth=8,1,
IF(vMonth=9,1,
IF(vMonth=10,1,
IF(vMonth=11,1,
IF(vMonth=12,1.2,))))))))))))</f>
        <v>1</v>
      </c>
      <c r="Y19" s="23">
        <f>vRolik_len/30</f>
        <v>0.66666666666666663</v>
      </c>
      <c r="Z19" s="23">
        <f>X19*Y19</f>
        <v>0.66666666666666663</v>
      </c>
      <c r="AA19" s="108"/>
      <c r="AB19" s="108">
        <v>1</v>
      </c>
      <c r="AC19" s="108">
        <v>1</v>
      </c>
      <c r="AD19" s="108"/>
      <c r="AE19" s="108"/>
      <c r="AF19" s="108">
        <v>1</v>
      </c>
      <c r="AG19" s="108">
        <v>1</v>
      </c>
      <c r="AH19" s="108"/>
      <c r="AI19" s="108"/>
      <c r="AJ19" s="108"/>
      <c r="AK19" s="108">
        <v>1</v>
      </c>
      <c r="AL19" s="108">
        <v>1</v>
      </c>
      <c r="AM19" s="108"/>
      <c r="AN19" s="108"/>
      <c r="AO19" s="108" t="s">
        <v>17</v>
      </c>
      <c r="AP19" s="108" t="s">
        <v>17</v>
      </c>
      <c r="AQ19" s="108" t="s">
        <v>17</v>
      </c>
      <c r="AR19" s="24">
        <f>SUM(AA19:AQ19)*vDay</f>
        <v>60</v>
      </c>
      <c r="AS19" s="25">
        <f>(IFERROR(F19*AA19,0)+IFERROR(G19*AB19,0)+IFERROR(H19*AC19,0)+IFERROR(I19*AD19,0)+IFERROR(J19*AE19,0)+IFERROR(K19*AF19,0)+IFERROR(L19*AG19,0)+IFERROR(M19*AH19,0)+IFERROR(N19*AI19,0)+IFERROR(O19*AJ19,0)+IFERROR(P19*AK19,0)+IFERROR(Q19*AL19,0)+IFERROR(R19*AM19,0)+IFERROR(S19*AN19,0)+IFERROR(T19*AO19,0)+IFERROR(U19*AP19,0)+IFERROR(V19*AQ19,0))*Z19*vDay</f>
        <v>3600</v>
      </c>
      <c r="AT19" s="70">
        <v>0</v>
      </c>
      <c r="AU19" s="27">
        <f>AV19/AR19</f>
        <v>60</v>
      </c>
      <c r="AV19" s="27">
        <f>AS19*(1-AT19)</f>
        <v>3600</v>
      </c>
      <c r="AW19" s="72"/>
      <c r="AX19" s="25">
        <f>AV19*(1-AW19)</f>
        <v>3600</v>
      </c>
      <c r="AY19" s="28"/>
      <c r="BE19" s="29"/>
    </row>
    <row r="20" spans="2:63" x14ac:dyDescent="0.25">
      <c r="B20" s="20" t="s">
        <v>63</v>
      </c>
      <c r="C20" s="4" t="s">
        <v>81</v>
      </c>
      <c r="D20" s="21"/>
      <c r="E20" s="74">
        <f t="shared" si="0"/>
        <v>60</v>
      </c>
      <c r="F20" s="91">
        <v>90</v>
      </c>
      <c r="G20" s="91">
        <v>90</v>
      </c>
      <c r="H20" s="91">
        <v>90</v>
      </c>
      <c r="I20" s="91">
        <v>90</v>
      </c>
      <c r="J20" s="91">
        <v>90</v>
      </c>
      <c r="K20" s="91">
        <v>90</v>
      </c>
      <c r="L20" s="91">
        <v>90</v>
      </c>
      <c r="M20" s="91">
        <v>90</v>
      </c>
      <c r="N20" s="91">
        <v>90</v>
      </c>
      <c r="O20" s="91">
        <v>90</v>
      </c>
      <c r="P20" s="91">
        <v>90</v>
      </c>
      <c r="Q20" s="91">
        <v>90</v>
      </c>
      <c r="R20" s="91">
        <v>90</v>
      </c>
      <c r="S20" s="91">
        <v>90</v>
      </c>
      <c r="T20" s="91">
        <v>90</v>
      </c>
      <c r="U20" s="91">
        <v>90</v>
      </c>
      <c r="V20" s="91">
        <v>90</v>
      </c>
      <c r="X20" s="22">
        <f t="shared" si="12"/>
        <v>1</v>
      </c>
      <c r="Y20" s="23">
        <f t="shared" si="2"/>
        <v>0.66666666666666663</v>
      </c>
      <c r="Z20" s="23">
        <f t="shared" ref="Z20:Z21" si="19">X20*Y20</f>
        <v>0.66666666666666663</v>
      </c>
      <c r="AA20" s="108"/>
      <c r="AB20" s="108">
        <v>1</v>
      </c>
      <c r="AC20" s="108">
        <v>1</v>
      </c>
      <c r="AD20" s="108"/>
      <c r="AE20" s="108"/>
      <c r="AF20" s="108">
        <v>1</v>
      </c>
      <c r="AG20" s="108">
        <v>1</v>
      </c>
      <c r="AH20" s="108"/>
      <c r="AI20" s="108"/>
      <c r="AJ20" s="108"/>
      <c r="AK20" s="108">
        <v>1</v>
      </c>
      <c r="AL20" s="108">
        <v>1</v>
      </c>
      <c r="AM20" s="108"/>
      <c r="AN20" s="108"/>
      <c r="AO20" s="108"/>
      <c r="AP20" s="108"/>
      <c r="AQ20" s="108"/>
      <c r="AR20" s="24">
        <f t="shared" ref="AR20:AR21" si="20">SUM(AA20:AQ20)*vDay</f>
        <v>60</v>
      </c>
      <c r="AS20" s="25">
        <f t="shared" ref="AS20:AS21" si="21">(IFERROR(F20*AA20,0)+IFERROR(G20*AB20,0)+IFERROR(H20*AC20,0)+IFERROR(I20*AD20,0)+IFERROR(J20*AE20,0)+IFERROR(K20*AF20,0)+IFERROR(L20*AG20,0)+IFERROR(M20*AH20,0)+IFERROR(N20*AI20,0)+IFERROR(O20*AJ20,0)+IFERROR(P20*AK20,0)+IFERROR(Q20*AL20,0)+IFERROR(R20*AM20,0)+IFERROR(S20*AN20,0)+IFERROR(T20*AO20,0)+IFERROR(U20*AP20,0)+IFERROR(V20*AQ20,0))*Z20*vDay</f>
        <v>3600</v>
      </c>
      <c r="AT20" s="70">
        <v>0</v>
      </c>
      <c r="AU20" s="27"/>
      <c r="AV20" s="27">
        <f t="shared" si="14"/>
        <v>3600</v>
      </c>
      <c r="AW20" s="72"/>
      <c r="AX20" s="25"/>
      <c r="AY20" s="28"/>
      <c r="BH20" s="29"/>
      <c r="BI20" s="28"/>
      <c r="BK20" s="29"/>
    </row>
    <row r="21" spans="2:63" x14ac:dyDescent="0.25">
      <c r="B21" s="20" t="s">
        <v>62</v>
      </c>
      <c r="C21" s="4" t="s">
        <v>82</v>
      </c>
      <c r="D21" s="21"/>
      <c r="E21" s="74">
        <f t="shared" si="0"/>
        <v>60</v>
      </c>
      <c r="F21" s="91">
        <v>90</v>
      </c>
      <c r="G21" s="91">
        <v>90</v>
      </c>
      <c r="H21" s="91">
        <v>90</v>
      </c>
      <c r="I21" s="91">
        <v>90</v>
      </c>
      <c r="J21" s="91">
        <v>90</v>
      </c>
      <c r="K21" s="91">
        <v>90</v>
      </c>
      <c r="L21" s="91">
        <v>90</v>
      </c>
      <c r="M21" s="91">
        <v>90</v>
      </c>
      <c r="N21" s="91">
        <v>90</v>
      </c>
      <c r="O21" s="91">
        <v>90</v>
      </c>
      <c r="P21" s="91">
        <v>90</v>
      </c>
      <c r="Q21" s="91">
        <v>90</v>
      </c>
      <c r="R21" s="91">
        <v>90</v>
      </c>
      <c r="S21" s="91">
        <v>90</v>
      </c>
      <c r="T21" s="91">
        <v>90</v>
      </c>
      <c r="U21" s="91">
        <v>90</v>
      </c>
      <c r="V21" s="91">
        <v>90</v>
      </c>
      <c r="X21" s="22">
        <f t="shared" si="12"/>
        <v>1</v>
      </c>
      <c r="Y21" s="23">
        <f t="shared" si="2"/>
        <v>0.66666666666666663</v>
      </c>
      <c r="Z21" s="23">
        <f t="shared" si="19"/>
        <v>0.66666666666666663</v>
      </c>
      <c r="AA21" s="108"/>
      <c r="AB21" s="108">
        <v>1</v>
      </c>
      <c r="AC21" s="108">
        <v>1</v>
      </c>
      <c r="AD21" s="108"/>
      <c r="AE21" s="108"/>
      <c r="AF21" s="108">
        <v>1</v>
      </c>
      <c r="AG21" s="108">
        <v>1</v>
      </c>
      <c r="AH21" s="108"/>
      <c r="AI21" s="108"/>
      <c r="AJ21" s="108"/>
      <c r="AK21" s="108">
        <v>1</v>
      </c>
      <c r="AL21" s="108">
        <v>1</v>
      </c>
      <c r="AM21" s="108"/>
      <c r="AN21" s="108"/>
      <c r="AO21" s="108"/>
      <c r="AP21" s="108"/>
      <c r="AQ21" s="108"/>
      <c r="AR21" s="24">
        <f t="shared" si="20"/>
        <v>60</v>
      </c>
      <c r="AS21" s="25">
        <f t="shared" si="21"/>
        <v>3600</v>
      </c>
      <c r="AT21" s="70">
        <v>0</v>
      </c>
      <c r="AU21" s="27"/>
      <c r="AV21" s="27">
        <f t="shared" si="14"/>
        <v>3600</v>
      </c>
      <c r="AW21" s="72"/>
      <c r="AX21" s="25"/>
      <c r="AY21" s="28"/>
      <c r="BH21" s="29"/>
      <c r="BI21" s="28"/>
      <c r="BK21" s="29"/>
    </row>
    <row r="22" spans="2:63" x14ac:dyDescent="0.25">
      <c r="B22" s="20" t="s">
        <v>45</v>
      </c>
      <c r="C22" s="4" t="s">
        <v>22</v>
      </c>
      <c r="D22" s="21">
        <v>0.16</v>
      </c>
      <c r="E22" s="74">
        <f t="shared" si="0"/>
        <v>240</v>
      </c>
      <c r="F22" s="75">
        <f t="shared" ref="F22:V22" si="22">450/2</f>
        <v>225</v>
      </c>
      <c r="G22" s="75">
        <f t="shared" si="22"/>
        <v>225</v>
      </c>
      <c r="H22" s="75">
        <f t="shared" si="22"/>
        <v>225</v>
      </c>
      <c r="I22" s="75">
        <f t="shared" si="22"/>
        <v>225</v>
      </c>
      <c r="J22" s="75">
        <f t="shared" si="22"/>
        <v>225</v>
      </c>
      <c r="K22" s="75">
        <f t="shared" si="22"/>
        <v>225</v>
      </c>
      <c r="L22" s="75">
        <f t="shared" si="22"/>
        <v>225</v>
      </c>
      <c r="M22" s="75">
        <f t="shared" si="22"/>
        <v>225</v>
      </c>
      <c r="N22" s="75">
        <f t="shared" si="22"/>
        <v>225</v>
      </c>
      <c r="O22" s="75">
        <f t="shared" si="22"/>
        <v>225</v>
      </c>
      <c r="P22" s="75">
        <f t="shared" si="22"/>
        <v>225</v>
      </c>
      <c r="Q22" s="75">
        <f t="shared" si="22"/>
        <v>225</v>
      </c>
      <c r="R22" s="75">
        <f t="shared" si="22"/>
        <v>225</v>
      </c>
      <c r="S22" s="75">
        <f t="shared" si="22"/>
        <v>225</v>
      </c>
      <c r="T22" s="75">
        <f t="shared" si="22"/>
        <v>225</v>
      </c>
      <c r="U22" s="75">
        <f t="shared" si="22"/>
        <v>225</v>
      </c>
      <c r="V22" s="75">
        <f t="shared" si="22"/>
        <v>225</v>
      </c>
      <c r="X22" s="22">
        <f>IF(vMonth=1,1,
IF(vMonth=2,1,
IF(vMonth=3,1,
IF(vMonth=4,1,
IF(vMonth=5,1,
IF(vMonth=6,1,
IF(vMonth=7,1,
IF(vMonth=8,1,
IF(vMonth=9,1,
IF(vMonth=10,1,
IF(vMonth=11,1.1,
IF(vMonth=12,1.2,))))))))))))</f>
        <v>1</v>
      </c>
      <c r="Y22" s="23">
        <f>vRolik_len/30</f>
        <v>0.66666666666666663</v>
      </c>
      <c r="Z22" s="23">
        <f t="shared" si="3"/>
        <v>0.66666666666666663</v>
      </c>
      <c r="AA22" s="108"/>
      <c r="AB22" s="108">
        <v>1</v>
      </c>
      <c r="AC22" s="108">
        <v>1</v>
      </c>
      <c r="AD22" s="108"/>
      <c r="AE22" s="108"/>
      <c r="AF22" s="108">
        <v>1</v>
      </c>
      <c r="AG22" s="108">
        <v>1</v>
      </c>
      <c r="AH22" s="108"/>
      <c r="AI22" s="108"/>
      <c r="AJ22" s="108"/>
      <c r="AK22" s="108">
        <v>1</v>
      </c>
      <c r="AL22" s="108">
        <v>1</v>
      </c>
      <c r="AM22" s="108"/>
      <c r="AN22" s="108"/>
      <c r="AO22" s="108"/>
      <c r="AP22" s="108"/>
      <c r="AQ22" s="108"/>
      <c r="AR22" s="24">
        <f t="shared" si="4"/>
        <v>60</v>
      </c>
      <c r="AS22" s="25">
        <f t="shared" si="5"/>
        <v>9000</v>
      </c>
      <c r="AT22" s="26">
        <v>-0.6</v>
      </c>
      <c r="AU22" s="27">
        <f t="shared" si="6"/>
        <v>240</v>
      </c>
      <c r="AV22" s="27">
        <f t="shared" si="7"/>
        <v>14400</v>
      </c>
      <c r="AW22" s="72"/>
      <c r="AX22" s="25">
        <f t="shared" si="8"/>
        <v>14400</v>
      </c>
      <c r="AY22" s="28"/>
      <c r="BH22" s="29"/>
      <c r="BI22" s="28"/>
      <c r="BK22" s="29"/>
    </row>
    <row r="23" spans="2:63" x14ac:dyDescent="0.25">
      <c r="B23" s="20" t="s">
        <v>46</v>
      </c>
      <c r="C23" s="4" t="s">
        <v>24</v>
      </c>
      <c r="D23" s="21">
        <v>0.08</v>
      </c>
      <c r="E23" s="74">
        <f t="shared" si="0"/>
        <v>186.66666666666666</v>
      </c>
      <c r="F23" s="86">
        <f>350/2</f>
        <v>175</v>
      </c>
      <c r="G23" s="86">
        <f t="shared" ref="G23:V23" si="23">350/2</f>
        <v>175</v>
      </c>
      <c r="H23" s="86">
        <f t="shared" si="23"/>
        <v>175</v>
      </c>
      <c r="I23" s="86">
        <f t="shared" si="23"/>
        <v>175</v>
      </c>
      <c r="J23" s="86">
        <f t="shared" si="23"/>
        <v>175</v>
      </c>
      <c r="K23" s="86">
        <f t="shared" si="23"/>
        <v>175</v>
      </c>
      <c r="L23" s="86">
        <f t="shared" si="23"/>
        <v>175</v>
      </c>
      <c r="M23" s="86">
        <f t="shared" si="23"/>
        <v>175</v>
      </c>
      <c r="N23" s="86">
        <f t="shared" si="23"/>
        <v>175</v>
      </c>
      <c r="O23" s="86">
        <f t="shared" si="23"/>
        <v>175</v>
      </c>
      <c r="P23" s="86">
        <f t="shared" si="23"/>
        <v>175</v>
      </c>
      <c r="Q23" s="86">
        <f t="shared" si="23"/>
        <v>175</v>
      </c>
      <c r="R23" s="86">
        <f t="shared" si="23"/>
        <v>175</v>
      </c>
      <c r="S23" s="86">
        <f t="shared" si="23"/>
        <v>175</v>
      </c>
      <c r="T23" s="86">
        <f t="shared" si="23"/>
        <v>175</v>
      </c>
      <c r="U23" s="86">
        <f t="shared" si="23"/>
        <v>175</v>
      </c>
      <c r="V23" s="86">
        <f t="shared" si="23"/>
        <v>175</v>
      </c>
      <c r="X23" s="22">
        <f>IF(vMonth=1,1,
IF(vMonth=2,1,
IF(vMonth=3,1,
IF(vMonth=4,1,
IF(vMonth=5,1,
IF(vMonth=6,1,
IF(vMonth=7,1,
IF(vMonth=8,1,
IF(vMonth=9,1,
IF(vMonth=10,1,
IF(vMonth=11,1.1,
IF(vMonth=12,1.2,))))))))))))</f>
        <v>1</v>
      </c>
      <c r="Y23" s="23">
        <f>vRolik_len/30</f>
        <v>0.66666666666666663</v>
      </c>
      <c r="Z23" s="23">
        <f t="shared" si="3"/>
        <v>0.66666666666666663</v>
      </c>
      <c r="AA23" s="108"/>
      <c r="AB23" s="108">
        <v>1</v>
      </c>
      <c r="AC23" s="108">
        <v>1</v>
      </c>
      <c r="AD23" s="108"/>
      <c r="AE23" s="108"/>
      <c r="AF23" s="108">
        <v>1</v>
      </c>
      <c r="AG23" s="108">
        <v>1</v>
      </c>
      <c r="AH23" s="108"/>
      <c r="AI23" s="108"/>
      <c r="AJ23" s="108"/>
      <c r="AK23" s="108">
        <v>1</v>
      </c>
      <c r="AL23" s="108">
        <v>1</v>
      </c>
      <c r="AM23" s="108"/>
      <c r="AN23" s="108"/>
      <c r="AO23" s="108"/>
      <c r="AP23" s="108"/>
      <c r="AQ23" s="108"/>
      <c r="AR23" s="24">
        <f t="shared" si="4"/>
        <v>60</v>
      </c>
      <c r="AS23" s="25">
        <f t="shared" si="5"/>
        <v>7000</v>
      </c>
      <c r="AT23" s="26">
        <v>-0.6</v>
      </c>
      <c r="AU23" s="27">
        <f t="shared" si="6"/>
        <v>186.66666666666666</v>
      </c>
      <c r="AV23" s="27">
        <f t="shared" si="7"/>
        <v>11200</v>
      </c>
      <c r="AW23" s="72"/>
      <c r="AX23" s="25">
        <f t="shared" si="8"/>
        <v>11200</v>
      </c>
      <c r="AY23" s="28"/>
      <c r="BH23" s="29"/>
      <c r="BI23" s="28"/>
      <c r="BK23" s="29"/>
    </row>
    <row r="24" spans="2:63" x14ac:dyDescent="0.25">
      <c r="B24" s="20" t="s">
        <v>70</v>
      </c>
      <c r="C24" s="4" t="s">
        <v>71</v>
      </c>
      <c r="D24" s="21" t="s">
        <v>66</v>
      </c>
      <c r="E24" s="74">
        <f t="shared" si="0"/>
        <v>124.44444444444443</v>
      </c>
      <c r="F24" s="87">
        <v>500</v>
      </c>
      <c r="G24" s="87">
        <v>500</v>
      </c>
      <c r="H24" s="87">
        <v>500</v>
      </c>
      <c r="I24" s="87">
        <v>500</v>
      </c>
      <c r="J24" s="87">
        <v>400</v>
      </c>
      <c r="K24" s="87">
        <v>400</v>
      </c>
      <c r="L24" s="87">
        <v>400</v>
      </c>
      <c r="M24" s="87">
        <v>400</v>
      </c>
      <c r="N24" s="87">
        <v>400</v>
      </c>
      <c r="O24" s="87">
        <v>400</v>
      </c>
      <c r="P24" s="87">
        <v>500</v>
      </c>
      <c r="Q24" s="87">
        <v>500</v>
      </c>
      <c r="R24" s="87">
        <v>500</v>
      </c>
      <c r="S24" s="95">
        <v>500</v>
      </c>
      <c r="T24" s="77">
        <v>400</v>
      </c>
      <c r="U24" s="77">
        <v>400</v>
      </c>
      <c r="V24" s="77">
        <v>400</v>
      </c>
      <c r="X24" s="22">
        <f>IF(vMonth=1,1,
IF(vMonth=2,1,
IF(vMonth=3,1,
IF(vMonth=4,1,
IF(vMonth=5,1,
IF(vMonth=6,1,
IF(vMonth=7,1,
IF(vMonth=8,1,
IF(vMonth=9,1,
IF(vMonth=10,1,
IF(vMonth=11,1,
IF(vMonth=12,1.2,))))))))))))</f>
        <v>1</v>
      </c>
      <c r="Y24" s="23">
        <f>vRolik_len/30</f>
        <v>0.66666666666666663</v>
      </c>
      <c r="Z24" s="23">
        <f t="shared" ref="Z24" si="24">X24*Y24</f>
        <v>0.66666666666666663</v>
      </c>
      <c r="AA24" s="108"/>
      <c r="AB24" s="108">
        <v>1</v>
      </c>
      <c r="AC24" s="108">
        <v>1</v>
      </c>
      <c r="AD24" s="108"/>
      <c r="AE24" s="108"/>
      <c r="AF24" s="108">
        <v>1</v>
      </c>
      <c r="AG24" s="108">
        <v>1</v>
      </c>
      <c r="AH24" s="108"/>
      <c r="AI24" s="108"/>
      <c r="AJ24" s="108"/>
      <c r="AK24" s="108">
        <v>1</v>
      </c>
      <c r="AL24" s="108">
        <v>1</v>
      </c>
      <c r="AM24" s="108"/>
      <c r="AN24" s="108"/>
      <c r="AO24" s="108"/>
      <c r="AP24" s="108"/>
      <c r="AQ24" s="108"/>
      <c r="AR24" s="24">
        <f t="shared" ref="AR24" si="25">SUM(AA24:AQ24)*vDay</f>
        <v>60</v>
      </c>
      <c r="AS24" s="25">
        <f t="shared" si="5"/>
        <v>18666.666666666664</v>
      </c>
      <c r="AT24" s="26">
        <v>0.6</v>
      </c>
      <c r="AU24" s="27">
        <f t="shared" si="6"/>
        <v>124.44444444444443</v>
      </c>
      <c r="AV24" s="27">
        <f t="shared" ref="AV24:AV30" si="26">AS24*(1-AT24)</f>
        <v>7466.6666666666661</v>
      </c>
      <c r="AW24" s="72"/>
      <c r="AX24" s="25">
        <f t="shared" si="8"/>
        <v>7466.6666666666661</v>
      </c>
      <c r="AY24" s="28"/>
    </row>
    <row r="25" spans="2:63" x14ac:dyDescent="0.25">
      <c r="B25" s="20" t="s">
        <v>55</v>
      </c>
      <c r="C25" s="98" t="s">
        <v>54</v>
      </c>
      <c r="D25" s="21" t="s">
        <v>66</v>
      </c>
      <c r="E25" s="74">
        <f t="shared" si="0"/>
        <v>560.64</v>
      </c>
      <c r="F25" s="78">
        <v>0</v>
      </c>
      <c r="G25" s="78">
        <v>1740</v>
      </c>
      <c r="H25" s="78">
        <v>1740</v>
      </c>
      <c r="I25" s="78">
        <v>1740</v>
      </c>
      <c r="J25" s="78">
        <v>1260</v>
      </c>
      <c r="K25" s="78">
        <v>1260</v>
      </c>
      <c r="L25" s="78">
        <v>1260</v>
      </c>
      <c r="M25" s="78">
        <v>1260</v>
      </c>
      <c r="N25" s="78">
        <v>1260</v>
      </c>
      <c r="O25" s="78">
        <v>1380</v>
      </c>
      <c r="P25" s="78">
        <v>1380</v>
      </c>
      <c r="Q25" s="78">
        <v>1380</v>
      </c>
      <c r="R25" s="78">
        <v>1380</v>
      </c>
      <c r="S25" s="80">
        <v>540</v>
      </c>
      <c r="T25" s="79">
        <v>540</v>
      </c>
      <c r="U25" s="83">
        <v>540</v>
      </c>
      <c r="V25" s="76">
        <v>540</v>
      </c>
      <c r="X25" s="22">
        <f>IF(vMonth=1,1,
IF(vMonth=2,1,
IF(vMonth=3,1,
IF(vMonth=4,1,
IF(vMonth=5,1,
IF(vMonth=6,1,
IF(vMonth=7,1,
IF(vMonth=8,1,
IF(vMonth=9,1,
IF(vMonth=10,1,
IF(vMonth=11,1.15,
IF(vMonth=12,1.15,))))))))))))</f>
        <v>1</v>
      </c>
      <c r="Y25" s="23">
        <f t="shared" ref="Y25:Y30" si="27">vRolik_len/30</f>
        <v>0.66666666666666663</v>
      </c>
      <c r="Z25" s="23">
        <f t="shared" ref="Z25:Z30" si="28">X25*Y25</f>
        <v>0.66666666666666663</v>
      </c>
      <c r="AA25" s="108" t="s">
        <v>17</v>
      </c>
      <c r="AB25" s="108">
        <v>1</v>
      </c>
      <c r="AC25" s="108">
        <v>1</v>
      </c>
      <c r="AD25" s="108"/>
      <c r="AE25" s="108"/>
      <c r="AF25" s="108">
        <v>1</v>
      </c>
      <c r="AG25" s="108">
        <v>1</v>
      </c>
      <c r="AH25" s="108"/>
      <c r="AI25" s="108"/>
      <c r="AJ25" s="108"/>
      <c r="AK25" s="108">
        <v>1</v>
      </c>
      <c r="AL25" s="108">
        <v>1</v>
      </c>
      <c r="AM25" s="108"/>
      <c r="AN25" s="108"/>
      <c r="AO25" s="108"/>
      <c r="AP25" s="108"/>
      <c r="AQ25" s="108"/>
      <c r="AR25" s="24">
        <f t="shared" si="4"/>
        <v>60</v>
      </c>
      <c r="AS25" s="25">
        <f t="shared" si="5"/>
        <v>58400</v>
      </c>
      <c r="AT25" s="26">
        <v>0.52</v>
      </c>
      <c r="AU25" s="27">
        <f t="shared" si="6"/>
        <v>560.64</v>
      </c>
      <c r="AV25" s="27">
        <f>AS25*(1-AT25)*1.2</f>
        <v>33638.400000000001</v>
      </c>
      <c r="AW25" s="72"/>
      <c r="AX25" s="25">
        <f t="shared" si="8"/>
        <v>33638.400000000001</v>
      </c>
      <c r="AY25" s="28"/>
      <c r="BE25" s="29"/>
    </row>
    <row r="26" spans="2:63" x14ac:dyDescent="0.25">
      <c r="B26" s="20" t="s">
        <v>56</v>
      </c>
      <c r="C26" s="98" t="s">
        <v>67</v>
      </c>
      <c r="D26" s="21" t="s">
        <v>66</v>
      </c>
      <c r="E26" s="74">
        <f t="shared" si="0"/>
        <v>407.03999999999996</v>
      </c>
      <c r="F26" s="78">
        <v>0</v>
      </c>
      <c r="G26" s="78">
        <v>1140</v>
      </c>
      <c r="H26" s="78">
        <v>1140</v>
      </c>
      <c r="I26" s="78">
        <v>1140</v>
      </c>
      <c r="J26" s="78">
        <v>900</v>
      </c>
      <c r="K26" s="78">
        <v>900</v>
      </c>
      <c r="L26" s="78">
        <v>900</v>
      </c>
      <c r="M26" s="78">
        <v>900</v>
      </c>
      <c r="N26" s="78">
        <v>900</v>
      </c>
      <c r="O26" s="78">
        <v>1140</v>
      </c>
      <c r="P26" s="78">
        <v>1140</v>
      </c>
      <c r="Q26" s="78">
        <v>1140</v>
      </c>
      <c r="R26" s="78">
        <v>1140</v>
      </c>
      <c r="S26" s="80">
        <v>360</v>
      </c>
      <c r="T26" s="83">
        <v>360</v>
      </c>
      <c r="U26" s="76">
        <v>360</v>
      </c>
      <c r="V26" s="76">
        <v>360</v>
      </c>
      <c r="X26" s="22">
        <f>IF(vMonth=1,1,
IF(vMonth=2,1,
IF(vMonth=3,1,
IF(vMonth=4,1,
IF(vMonth=5,1,
IF(vMonth=6,1,
IF(vMonth=7,1,
IF(vMonth=8,1,
IF(vMonth=9,1,
IF(vMonth=10,1,
IF(vMonth=11,1.15,
IF(vMonth=12,1.15,))))))))))))</f>
        <v>1</v>
      </c>
      <c r="Y26" s="23">
        <f t="shared" si="27"/>
        <v>0.66666666666666663</v>
      </c>
      <c r="Z26" s="23">
        <f t="shared" si="28"/>
        <v>0.66666666666666663</v>
      </c>
      <c r="AA26" s="108" t="s">
        <v>17</v>
      </c>
      <c r="AB26" s="108">
        <v>1</v>
      </c>
      <c r="AC26" s="108">
        <v>1</v>
      </c>
      <c r="AD26" s="108"/>
      <c r="AE26" s="108"/>
      <c r="AF26" s="108">
        <v>1</v>
      </c>
      <c r="AG26" s="108">
        <v>1</v>
      </c>
      <c r="AH26" s="108"/>
      <c r="AI26" s="108"/>
      <c r="AJ26" s="108"/>
      <c r="AK26" s="108">
        <v>1</v>
      </c>
      <c r="AL26" s="108">
        <v>1</v>
      </c>
      <c r="AM26" s="108"/>
      <c r="AN26" s="108"/>
      <c r="AO26" s="108"/>
      <c r="AP26" s="108"/>
      <c r="AQ26" s="108"/>
      <c r="AR26" s="24">
        <f t="shared" si="4"/>
        <v>60</v>
      </c>
      <c r="AS26" s="25">
        <f t="shared" si="5"/>
        <v>42400</v>
      </c>
      <c r="AT26" s="26">
        <v>0.52</v>
      </c>
      <c r="AU26" s="27">
        <f t="shared" si="6"/>
        <v>407.03999999999996</v>
      </c>
      <c r="AV26" s="27">
        <f>AS26*(1-AT26)*1.2</f>
        <v>24422.399999999998</v>
      </c>
      <c r="AW26" s="72"/>
      <c r="AX26" s="25">
        <f t="shared" si="8"/>
        <v>24422.399999999998</v>
      </c>
      <c r="AY26" s="28"/>
      <c r="BE26" s="29"/>
    </row>
    <row r="27" spans="2:63" x14ac:dyDescent="0.25">
      <c r="B27" s="20" t="s">
        <v>61</v>
      </c>
      <c r="C27" s="98" t="s">
        <v>68</v>
      </c>
      <c r="D27" s="21" t="s">
        <v>66</v>
      </c>
      <c r="E27" s="74">
        <f t="shared" si="0"/>
        <v>407.03999999999996</v>
      </c>
      <c r="F27" s="87">
        <v>0</v>
      </c>
      <c r="G27" s="87">
        <v>1140</v>
      </c>
      <c r="H27" s="87">
        <v>1140</v>
      </c>
      <c r="I27" s="87">
        <v>1140</v>
      </c>
      <c r="J27" s="87">
        <v>900</v>
      </c>
      <c r="K27" s="87">
        <v>900</v>
      </c>
      <c r="L27" s="87">
        <v>900</v>
      </c>
      <c r="M27" s="87">
        <v>900</v>
      </c>
      <c r="N27" s="87">
        <v>900</v>
      </c>
      <c r="O27" s="87">
        <v>1140</v>
      </c>
      <c r="P27" s="87">
        <v>1140</v>
      </c>
      <c r="Q27" s="87">
        <v>1140</v>
      </c>
      <c r="R27" s="87">
        <v>1140</v>
      </c>
      <c r="S27" s="92">
        <v>360</v>
      </c>
      <c r="T27" s="93">
        <v>360</v>
      </c>
      <c r="U27" s="77">
        <v>360</v>
      </c>
      <c r="V27" s="77">
        <v>360</v>
      </c>
      <c r="X27" s="22">
        <f>IF(vMonth=1,1,
IF(vMonth=2,1,
IF(vMonth=3,1,
IF(vMonth=4,1,
IF(vMonth=5,1,
IF(vMonth=6,1,
IF(vMonth=7,1,
IF(vMonth=8,1,
IF(vMonth=9,1,
IF(vMonth=10,1,
IF(vMonth=11,1.15,
IF(vMonth=12,1.15,))))))))))))</f>
        <v>1</v>
      </c>
      <c r="Y27" s="23">
        <f t="shared" si="27"/>
        <v>0.66666666666666663</v>
      </c>
      <c r="Z27" s="23">
        <f>X27*Y27</f>
        <v>0.66666666666666663</v>
      </c>
      <c r="AA27" s="108" t="s">
        <v>17</v>
      </c>
      <c r="AB27" s="108">
        <v>1</v>
      </c>
      <c r="AC27" s="108">
        <v>1</v>
      </c>
      <c r="AD27" s="108"/>
      <c r="AE27" s="108"/>
      <c r="AF27" s="108">
        <v>1</v>
      </c>
      <c r="AG27" s="108">
        <v>1</v>
      </c>
      <c r="AH27" s="108"/>
      <c r="AI27" s="108"/>
      <c r="AJ27" s="108"/>
      <c r="AK27" s="108">
        <v>1</v>
      </c>
      <c r="AL27" s="108">
        <v>1</v>
      </c>
      <c r="AM27" s="108"/>
      <c r="AN27" s="108"/>
      <c r="AO27" s="108"/>
      <c r="AP27" s="108"/>
      <c r="AQ27" s="108"/>
      <c r="AR27" s="24">
        <f>SUM(AA27:AQ27)*vDay</f>
        <v>60</v>
      </c>
      <c r="AS27" s="25">
        <f>(IFERROR(F27*AA27,0)+IFERROR(G27*AB27,0)+IFERROR(H27*AC27,0)+IFERROR(I27*AD27,0)+IFERROR(J27*AE27,0)+IFERROR(K27*AF27,0)+IFERROR(L27*AG27,0)+IFERROR(M27*AH27,0)+IFERROR(N27*AI27,0)+IFERROR(O27*AJ27,0)+IFERROR(P27*AK27,0)+IFERROR(Q27*AL27,0)+IFERROR(R27*AM27,0)+IFERROR(S27*AN27,0)+IFERROR(T27*AO27,0)+IFERROR(U27*AP27,0)+IFERROR(V27*AQ27,0))*Z27*vDay</f>
        <v>42400</v>
      </c>
      <c r="AT27" s="26">
        <v>0.52</v>
      </c>
      <c r="AU27" s="27">
        <f>AV27/AR27</f>
        <v>407.03999999999996</v>
      </c>
      <c r="AV27" s="27">
        <f>AS27*(1-AT27)*1.2</f>
        <v>24422.399999999998</v>
      </c>
      <c r="AW27" s="72"/>
      <c r="AX27" s="25">
        <f>AV27*(1-AW27)</f>
        <v>24422.399999999998</v>
      </c>
      <c r="AY27" s="28"/>
    </row>
    <row r="28" spans="2:63" x14ac:dyDescent="0.25">
      <c r="B28" s="20" t="s">
        <v>57</v>
      </c>
      <c r="C28" s="98" t="s">
        <v>58</v>
      </c>
      <c r="D28" s="21" t="s">
        <v>66</v>
      </c>
      <c r="E28" s="74">
        <f t="shared" si="0"/>
        <v>407.03999999999996</v>
      </c>
      <c r="F28" s="78">
        <v>0</v>
      </c>
      <c r="G28" s="78">
        <v>1140</v>
      </c>
      <c r="H28" s="78">
        <v>1140</v>
      </c>
      <c r="I28" s="78">
        <v>1140</v>
      </c>
      <c r="J28" s="78">
        <v>900</v>
      </c>
      <c r="K28" s="78">
        <v>900</v>
      </c>
      <c r="L28" s="78">
        <v>900</v>
      </c>
      <c r="M28" s="78">
        <v>900</v>
      </c>
      <c r="N28" s="78">
        <v>900</v>
      </c>
      <c r="O28" s="78">
        <v>1140</v>
      </c>
      <c r="P28" s="78">
        <v>1140</v>
      </c>
      <c r="Q28" s="78">
        <v>1140</v>
      </c>
      <c r="R28" s="78">
        <v>1140</v>
      </c>
      <c r="S28" s="80">
        <v>360</v>
      </c>
      <c r="T28" s="83">
        <v>360</v>
      </c>
      <c r="U28" s="76">
        <v>360</v>
      </c>
      <c r="V28" s="76">
        <v>360</v>
      </c>
      <c r="X28" s="22">
        <f>IF(vMonth=1,1,
IF(vMonth=2,1,
IF(vMonth=3,1,
IF(vMonth=4,1,
IF(vMonth=5,1,
IF(vMonth=6,1,
IF(vMonth=7,1,
IF(vMonth=8,1,
IF(vMonth=9,1,
IF(vMonth=10,1,
IF(vMonth=11,1.15,
IF(vMonth=12,1.15,))))))))))))</f>
        <v>1</v>
      </c>
      <c r="Y28" s="23">
        <f t="shared" si="27"/>
        <v>0.66666666666666663</v>
      </c>
      <c r="Z28" s="23">
        <f>X28*Y28</f>
        <v>0.66666666666666663</v>
      </c>
      <c r="AA28" s="108" t="s">
        <v>17</v>
      </c>
      <c r="AB28" s="108">
        <v>1</v>
      </c>
      <c r="AC28" s="108">
        <v>1</v>
      </c>
      <c r="AD28" s="108"/>
      <c r="AE28" s="108"/>
      <c r="AF28" s="108">
        <v>1</v>
      </c>
      <c r="AG28" s="108">
        <v>1</v>
      </c>
      <c r="AH28" s="108"/>
      <c r="AI28" s="108"/>
      <c r="AJ28" s="108"/>
      <c r="AK28" s="108">
        <v>1</v>
      </c>
      <c r="AL28" s="108">
        <v>1</v>
      </c>
      <c r="AM28" s="108"/>
      <c r="AN28" s="108"/>
      <c r="AO28" s="108"/>
      <c r="AP28" s="108"/>
      <c r="AQ28" s="108"/>
      <c r="AR28" s="24">
        <f>SUM(AA28:AQ28)*vDay</f>
        <v>60</v>
      </c>
      <c r="AS28" s="25">
        <f>(IFERROR(F28*AA28,0)+IFERROR(G28*AB28,0)+IFERROR(H28*AC28,0)+IFERROR(I28*AD28,0)+IFERROR(J28*AE28,0)+IFERROR(K28*AF28,0)+IFERROR(L28*AG28,0)+IFERROR(M28*AH28,0)+IFERROR(N28*AI28,0)+IFERROR(O28*AJ28,0)+IFERROR(P28*AK28,0)+IFERROR(Q28*AL28,0)+IFERROR(R28*AM28,0)+IFERROR(S28*AN28,0)+IFERROR(T28*AO28,0)+IFERROR(U28*AP28,0)+IFERROR(V28*AQ28,0))*Z28*vDay</f>
        <v>42400</v>
      </c>
      <c r="AT28" s="26">
        <v>0.52</v>
      </c>
      <c r="AU28" s="27">
        <f>AV28/AR28</f>
        <v>407.03999999999996</v>
      </c>
      <c r="AV28" s="27">
        <f>AS28*(1-AT28)*1.2</f>
        <v>24422.399999999998</v>
      </c>
      <c r="AW28" s="72"/>
      <c r="AX28" s="25">
        <f>AV28*(1-AW28)</f>
        <v>24422.399999999998</v>
      </c>
      <c r="AY28" s="28"/>
      <c r="BE28" s="29"/>
    </row>
    <row r="29" spans="2:63" hidden="1" x14ac:dyDescent="0.25">
      <c r="B29" s="20" t="s">
        <v>62</v>
      </c>
      <c r="C29" s="66" t="s">
        <v>65</v>
      </c>
      <c r="D29" s="21">
        <v>0.03</v>
      </c>
      <c r="E29" s="74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80"/>
      <c r="T29" s="81"/>
      <c r="U29" s="82"/>
      <c r="V29" s="76"/>
      <c r="X29" s="22">
        <f>IF(vMonth=1,1,
IF(vMonth=2,1,
IF(vMonth=3,1,
IF(vMonth=4,1,
IF(vMonth=5,1,
IF(vMonth=6,1,
IF(vMonth=7,1,
IF(vMonth=8,1,
IF(vMonth=9,1,
IF(vMonth=10,1,
IF(vMonth=11,1,
IF(vMonth=12,1.2,))))))))))))</f>
        <v>1</v>
      </c>
      <c r="Y29" s="23">
        <f>vRolik_len/30</f>
        <v>0.66666666666666663</v>
      </c>
      <c r="Z29" s="23">
        <f>X29*Y29</f>
        <v>0.66666666666666663</v>
      </c>
      <c r="AA29" s="1"/>
      <c r="AB29" s="1"/>
      <c r="AC29" s="1"/>
      <c r="AD29" s="1"/>
      <c r="AE29" s="1"/>
      <c r="AF29" s="1"/>
      <c r="AG29" s="1">
        <v>1</v>
      </c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24">
        <f>SUM(AA29:AQ29)*vDay</f>
        <v>10</v>
      </c>
      <c r="AS29" s="25">
        <f>(IFERROR(F29*AA29,0)+IFERROR(G29*AB29,0)+IFERROR(H29*AC29,0)+IFERROR(I29*AD29,0)+IFERROR(J29*AE29,0)+IFERROR(K29*AF29,0)+IFERROR(L29*AG29,0)+IFERROR(M29*AH29,0)+IFERROR(N29*AI29,0)+IFERROR(O29*AJ29,0)+IFERROR(P29*AK29,0)+IFERROR(Q29*AL29,0)+IFERROR(R29*AM29,0)+IFERROR(S29*AN29,0)+IFERROR(T29*AO29,0)+IFERROR(U29*AP29,0)+IFERROR(V29*AQ29,0))*Z29*vDay</f>
        <v>0</v>
      </c>
      <c r="AT29" s="26">
        <v>0.6</v>
      </c>
      <c r="AU29" s="27">
        <f>AV29/AR29</f>
        <v>0</v>
      </c>
      <c r="AV29" s="27">
        <f>AS29*(1-AT29)</f>
        <v>0</v>
      </c>
      <c r="AW29" s="72"/>
      <c r="AX29" s="25">
        <f>AV29*(1-AW29)</f>
        <v>0</v>
      </c>
      <c r="AY29" s="28"/>
    </row>
    <row r="30" spans="2:63" hidden="1" x14ac:dyDescent="0.25">
      <c r="B30" s="20" t="s">
        <v>59</v>
      </c>
      <c r="C30" s="66" t="s">
        <v>60</v>
      </c>
      <c r="D30" s="21" t="s">
        <v>66</v>
      </c>
      <c r="E30" s="74"/>
      <c r="F30" s="78">
        <v>0</v>
      </c>
      <c r="G30" s="78">
        <v>750</v>
      </c>
      <c r="H30" s="78">
        <v>750</v>
      </c>
      <c r="I30" s="78">
        <v>750</v>
      </c>
      <c r="J30" s="78">
        <v>600</v>
      </c>
      <c r="K30" s="78">
        <v>600</v>
      </c>
      <c r="L30" s="78">
        <v>600</v>
      </c>
      <c r="M30" s="78">
        <v>600</v>
      </c>
      <c r="N30" s="78">
        <v>600</v>
      </c>
      <c r="O30" s="78">
        <v>750</v>
      </c>
      <c r="P30" s="78">
        <v>750</v>
      </c>
      <c r="Q30" s="78">
        <v>750</v>
      </c>
      <c r="R30" s="78">
        <v>750</v>
      </c>
      <c r="S30" s="84">
        <v>300</v>
      </c>
      <c r="T30" s="85">
        <v>300</v>
      </c>
      <c r="U30" s="76">
        <v>300</v>
      </c>
      <c r="V30" s="76">
        <v>300</v>
      </c>
      <c r="X30" s="22">
        <f>IF(vMonth=1,1,
IF(vMonth=2,1,
IF(vMonth=3,1,
IF(vMonth=4,1,
IF(vMonth=5,1,
IF(vMonth=6,1,
IF(vMonth=7,1,
IF(vMonth=8,1,
IF(vMonth=9,1,
IF(vMonth=10,1,
IF(vMonth=11,1.15,
IF(vMonth=12,1.15,))))))))))))</f>
        <v>1</v>
      </c>
      <c r="Y30" s="23">
        <f t="shared" si="27"/>
        <v>0.66666666666666663</v>
      </c>
      <c r="Z30" s="23">
        <f t="shared" si="28"/>
        <v>0.66666666666666663</v>
      </c>
      <c r="AA30" s="1" t="s">
        <v>17</v>
      </c>
      <c r="AB30" s="1">
        <v>1</v>
      </c>
      <c r="AC30" s="1">
        <v>1</v>
      </c>
      <c r="AD30" s="1"/>
      <c r="AE30" s="1"/>
      <c r="AF30" s="1">
        <v>1</v>
      </c>
      <c r="AG30" s="1">
        <v>1</v>
      </c>
      <c r="AH30" s="1"/>
      <c r="AI30" s="1"/>
      <c r="AJ30" s="1"/>
      <c r="AK30" s="1"/>
      <c r="AL30" s="1">
        <v>1</v>
      </c>
      <c r="AM30" s="1">
        <v>1</v>
      </c>
      <c r="AN30" s="1"/>
      <c r="AO30" s="1"/>
      <c r="AP30" s="1"/>
      <c r="AQ30" s="1"/>
      <c r="AR30" s="24">
        <f t="shared" si="4"/>
        <v>60</v>
      </c>
      <c r="AS30" s="25">
        <f t="shared" si="5"/>
        <v>28000</v>
      </c>
      <c r="AT30" s="26">
        <v>0.7</v>
      </c>
      <c r="AU30" s="27">
        <f t="shared" si="6"/>
        <v>140.00000000000003</v>
      </c>
      <c r="AV30" s="27">
        <f t="shared" si="26"/>
        <v>8400.0000000000018</v>
      </c>
      <c r="AW30" s="72"/>
      <c r="AX30" s="25">
        <f t="shared" si="8"/>
        <v>8400.0000000000018</v>
      </c>
      <c r="AY30" s="28"/>
    </row>
    <row r="31" spans="2:63" hidden="1" x14ac:dyDescent="0.25">
      <c r="B31" s="20" t="s">
        <v>49</v>
      </c>
      <c r="C31" s="66" t="s">
        <v>50</v>
      </c>
      <c r="D31" s="21">
        <v>0.2</v>
      </c>
      <c r="E31" s="74"/>
      <c r="F31" s="75">
        <v>567.9</v>
      </c>
      <c r="G31" s="86">
        <v>567.9</v>
      </c>
      <c r="H31" s="86">
        <v>567.9</v>
      </c>
      <c r="I31" s="86">
        <v>567.9</v>
      </c>
      <c r="J31" s="86">
        <v>507.9</v>
      </c>
      <c r="K31" s="86">
        <v>507.9</v>
      </c>
      <c r="L31" s="86">
        <v>507.9</v>
      </c>
      <c r="M31" s="86">
        <v>507.9</v>
      </c>
      <c r="N31" s="86">
        <v>507.9</v>
      </c>
      <c r="O31" s="86">
        <v>507.9</v>
      </c>
      <c r="P31" s="86">
        <v>567.9</v>
      </c>
      <c r="Q31" s="86">
        <v>567.9</v>
      </c>
      <c r="R31" s="86">
        <v>567.9</v>
      </c>
      <c r="S31" s="86">
        <v>507.9</v>
      </c>
      <c r="T31" s="77">
        <v>0</v>
      </c>
      <c r="U31" s="77">
        <v>0</v>
      </c>
      <c r="V31" s="77">
        <v>0</v>
      </c>
      <c r="X31" s="22">
        <f t="shared" si="12"/>
        <v>1</v>
      </c>
      <c r="Y31" s="23">
        <f t="shared" si="2"/>
        <v>0.66666666666666663</v>
      </c>
      <c r="Z31" s="23">
        <f>X31*Y31</f>
        <v>0.66666666666666663</v>
      </c>
      <c r="AA31" s="1"/>
      <c r="AB31" s="1">
        <v>1</v>
      </c>
      <c r="AC31" s="1">
        <v>1</v>
      </c>
      <c r="AD31" s="1"/>
      <c r="AE31" s="1"/>
      <c r="AF31" s="1"/>
      <c r="AG31" s="1">
        <v>1</v>
      </c>
      <c r="AH31" s="1"/>
      <c r="AI31" s="1"/>
      <c r="AJ31" s="1"/>
      <c r="AK31" s="1"/>
      <c r="AL31" s="1">
        <v>1</v>
      </c>
      <c r="AM31" s="1">
        <v>1</v>
      </c>
      <c r="AN31" s="1"/>
      <c r="AO31" s="1" t="s">
        <v>17</v>
      </c>
      <c r="AP31" s="1" t="s">
        <v>17</v>
      </c>
      <c r="AQ31" s="1" t="s">
        <v>17</v>
      </c>
      <c r="AR31" s="24">
        <f>SUM(AA31:AQ31)*vDay</f>
        <v>50</v>
      </c>
      <c r="AS31" s="25">
        <f>(IFERROR(F31*AA31,0)+IFERROR(G31*AB31,0)+IFERROR(H31*AC31,0)+IFERROR(I31*AD31,0)+IFERROR(J31*AE31,0)+IFERROR(K31*AF31,0)+IFERROR(L31*AG31,0)+IFERROR(M31*AH31,0)+IFERROR(N31*AI31,0)+IFERROR(O31*AJ31,0)+IFERROR(P31*AK31,0)+IFERROR(Q31*AL31,0)+IFERROR(R31*AM31,0)+IFERROR(S31*AN31,0)+IFERROR(T31*AO31,0)+IFERROR(U31*AP31,0)+IFERROR(V31*AQ31,0))*Z31*vDay</f>
        <v>18530</v>
      </c>
      <c r="AT31" s="70">
        <f>1-(1-0.75)*(1-0.15)</f>
        <v>0.78749999999999998</v>
      </c>
      <c r="AU31" s="27">
        <f>AV31/AR31</f>
        <v>78.752500000000012</v>
      </c>
      <c r="AV31" s="27">
        <f>AS31*(1-AT31)</f>
        <v>3937.6250000000005</v>
      </c>
      <c r="AW31" s="72"/>
      <c r="AX31" s="25">
        <f>AV31*(1-AW31)</f>
        <v>3937.6250000000005</v>
      </c>
      <c r="AY31" s="28"/>
      <c r="BH31" s="29"/>
      <c r="BI31" s="28"/>
      <c r="BK31" s="29"/>
    </row>
    <row r="32" spans="2:63" hidden="1" x14ac:dyDescent="0.25">
      <c r="B32" s="20" t="s">
        <v>63</v>
      </c>
      <c r="C32" s="66" t="s">
        <v>23</v>
      </c>
      <c r="D32" s="21">
        <v>0.18</v>
      </c>
      <c r="E32" s="74"/>
      <c r="F32" s="78">
        <v>450</v>
      </c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8">
        <v>400</v>
      </c>
      <c r="T32" s="89">
        <v>300</v>
      </c>
      <c r="U32" s="90">
        <v>300</v>
      </c>
      <c r="V32" s="77"/>
      <c r="X32" s="22">
        <f t="shared" si="12"/>
        <v>1</v>
      </c>
      <c r="Y32" s="23">
        <f>vSpot_koef</f>
        <v>0.8</v>
      </c>
      <c r="Z32" s="23">
        <f t="shared" ref="Z32" si="29">X32*Y32</f>
        <v>0.8</v>
      </c>
      <c r="AA32" s="1"/>
      <c r="AB32" s="1"/>
      <c r="AC32" s="1"/>
      <c r="AD32" s="1"/>
      <c r="AE32" s="1"/>
      <c r="AF32" s="1"/>
      <c r="AG32" s="1">
        <v>1</v>
      </c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24">
        <f>SUM(AA32:AQ32)*vDay</f>
        <v>10</v>
      </c>
      <c r="AS32" s="25">
        <f>(IFERROR(F32*AA32,0)+IFERROR(G32*AB32,0)+IFERROR(H32*AC32,0)+IFERROR(I32*AD32,0)+IFERROR(J32*AE32,0)+IFERROR(K32*AF32,0)+IFERROR(L32*AG32,0)+IFERROR(M32*AH32,0)+IFERROR(N32*AI32,0)+IFERROR(O32*AJ32,0)+IFERROR(P32*AK32,0)+IFERROR(Q32*AL32,0)+IFERROR(R32*AM32,0)+IFERROR(S32*AN32,0)+IFERROR(T32*AO32,0)+IFERROR(U32*AP32,0)+IFERROR(V32*AQ32,0))*Z32*vDay</f>
        <v>0</v>
      </c>
      <c r="AT32" s="26">
        <v>0.4</v>
      </c>
      <c r="AU32" s="27">
        <f>AV32/AR32</f>
        <v>0</v>
      </c>
      <c r="AV32" s="27">
        <f>AS32*(1-AT32)</f>
        <v>0</v>
      </c>
      <c r="AW32" s="72"/>
      <c r="AX32" s="25">
        <f>AV32*(1-AW32)</f>
        <v>0</v>
      </c>
      <c r="AY32" s="28"/>
    </row>
    <row r="33" spans="1:50" ht="15.75" x14ac:dyDescent="0.25">
      <c r="A33" s="30"/>
      <c r="B33" s="30"/>
      <c r="C33" s="31" t="s">
        <v>96</v>
      </c>
      <c r="D33" s="31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4"/>
      <c r="T33" s="35"/>
      <c r="U33" s="36"/>
      <c r="V33" s="37"/>
      <c r="W33" s="37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9"/>
      <c r="AR33" s="40">
        <f>SUM(AR11:AR30)</f>
        <v>1150</v>
      </c>
      <c r="AS33" s="41">
        <f>SUM(AS11:AS30)</f>
        <v>311666.66666666663</v>
      </c>
      <c r="AT33" s="42">
        <f>1-AV33/AS33</f>
        <v>0.24928684491978603</v>
      </c>
      <c r="AU33" s="71"/>
      <c r="AV33" s="43">
        <f>SUM(AV11:AV30)</f>
        <v>233972.26666666666</v>
      </c>
      <c r="AW33" s="25"/>
      <c r="AX33" s="25"/>
    </row>
    <row r="34" spans="1:50" x14ac:dyDescent="0.25"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5"/>
      <c r="T34" s="46"/>
      <c r="U34" s="47"/>
      <c r="V34" s="37"/>
      <c r="W34" s="37"/>
      <c r="AS34" s="18"/>
      <c r="AT34" s="19"/>
    </row>
    <row r="35" spans="1:50" x14ac:dyDescent="0.25">
      <c r="B35" s="4"/>
      <c r="C35" s="48" t="s">
        <v>97</v>
      </c>
      <c r="D35" s="48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49"/>
      <c r="T35" s="50"/>
      <c r="U35" s="51"/>
      <c r="V35" s="37"/>
      <c r="W35" s="37"/>
    </row>
    <row r="36" spans="1:50" x14ac:dyDescent="0.25">
      <c r="C36" s="52" t="s">
        <v>79</v>
      </c>
      <c r="D36" s="52"/>
      <c r="E36" s="53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54"/>
      <c r="T36" s="55"/>
      <c r="U36" s="56"/>
      <c r="V36" s="37"/>
      <c r="W36" s="37"/>
    </row>
    <row r="37" spans="1:50" x14ac:dyDescent="0.25">
      <c r="C37" s="52" t="s">
        <v>25</v>
      </c>
      <c r="D37" s="52"/>
      <c r="E37" s="57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54"/>
      <c r="T37" s="58"/>
      <c r="U37" s="47"/>
      <c r="V37" s="37"/>
      <c r="W37" s="37"/>
    </row>
    <row r="38" spans="1:50" x14ac:dyDescent="0.25">
      <c r="C38" s="52" t="s">
        <v>26</v>
      </c>
      <c r="D38" s="52"/>
      <c r="E38" s="57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59"/>
      <c r="T38" s="35"/>
      <c r="U38" s="60"/>
      <c r="V38" s="37"/>
      <c r="W38" s="37"/>
    </row>
    <row r="39" spans="1:50" x14ac:dyDescent="0.25">
      <c r="E39" s="57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61"/>
      <c r="T39" s="46"/>
      <c r="U39" s="62"/>
      <c r="V39" s="37"/>
      <c r="W39" s="37"/>
    </row>
    <row r="46" spans="1:50" x14ac:dyDescent="0.25">
      <c r="C46" s="63" t="s">
        <v>98</v>
      </c>
    </row>
    <row r="47" spans="1:50" x14ac:dyDescent="0.25">
      <c r="C47" s="63" t="s">
        <v>99</v>
      </c>
    </row>
    <row r="48" spans="1:50" x14ac:dyDescent="0.25">
      <c r="C48" s="63" t="s">
        <v>100</v>
      </c>
    </row>
    <row r="49" spans="3:3" x14ac:dyDescent="0.25">
      <c r="C49" s="63" t="s">
        <v>101</v>
      </c>
    </row>
    <row r="50" spans="3:3" x14ac:dyDescent="0.25">
      <c r="C50" s="63" t="s">
        <v>102</v>
      </c>
    </row>
    <row r="51" spans="3:3" x14ac:dyDescent="0.25">
      <c r="C51" s="63" t="s">
        <v>103</v>
      </c>
    </row>
    <row r="52" spans="3:3" x14ac:dyDescent="0.25">
      <c r="C52" s="63" t="s">
        <v>104</v>
      </c>
    </row>
    <row r="53" spans="3:3" x14ac:dyDescent="0.25">
      <c r="C53" s="63" t="s">
        <v>105</v>
      </c>
    </row>
    <row r="54" spans="3:3" x14ac:dyDescent="0.25">
      <c r="C54" s="63" t="s">
        <v>106</v>
      </c>
    </row>
    <row r="55" spans="3:3" x14ac:dyDescent="0.25">
      <c r="C55" s="63" t="s">
        <v>107</v>
      </c>
    </row>
    <row r="56" spans="3:3" x14ac:dyDescent="0.25">
      <c r="C56" s="63" t="s">
        <v>108</v>
      </c>
    </row>
    <row r="57" spans="3:3" x14ac:dyDescent="0.25">
      <c r="C57" s="63" t="s">
        <v>109</v>
      </c>
    </row>
    <row r="58" spans="3:3" x14ac:dyDescent="0.25">
      <c r="C58" s="64"/>
    </row>
    <row r="59" spans="3:3" x14ac:dyDescent="0.25">
      <c r="C59" s="65"/>
    </row>
    <row r="60" spans="3:3" x14ac:dyDescent="0.25">
      <c r="C60" s="65"/>
    </row>
    <row r="61" spans="3:3" x14ac:dyDescent="0.25">
      <c r="C61" s="65"/>
    </row>
    <row r="62" spans="3:3" x14ac:dyDescent="0.25">
      <c r="C62" s="65"/>
    </row>
    <row r="63" spans="3:3" x14ac:dyDescent="0.25">
      <c r="C63" s="65"/>
    </row>
    <row r="64" spans="3:3" x14ac:dyDescent="0.25">
      <c r="C64" s="64"/>
    </row>
    <row r="65" spans="3:3" x14ac:dyDescent="0.25">
      <c r="C65" s="64"/>
    </row>
    <row r="66" spans="3:3" x14ac:dyDescent="0.25">
      <c r="C66" s="64"/>
    </row>
    <row r="67" spans="3:3" x14ac:dyDescent="0.25">
      <c r="C67" s="64"/>
    </row>
    <row r="68" spans="3:3" x14ac:dyDescent="0.25">
      <c r="C68" s="64"/>
    </row>
    <row r="69" spans="3:3" x14ac:dyDescent="0.25">
      <c r="C69" s="64"/>
    </row>
  </sheetData>
  <sheetProtection algorithmName="SHA-512" hashValue="zTwzJmnQW5rm5x8kLLebTF2FCSj8WAEwQhLqQdEHBgd+w7RlPSuk2lDqLPkW2VbUwuS2ViSWgC05+tGLqkJ6Vw==" saltValue="fNz4Z+FHqYDjx2XeolFksQ==" spinCount="100000" sheet="1" formatCells="0" formatRows="0" insertColumns="0" insertRows="0" insertHyperlinks="0" deleteColumns="0" deleteRows="0" sort="0" autoFilter="0" pivotTables="0"/>
  <mergeCells count="13">
    <mergeCell ref="AA8:AQ8"/>
    <mergeCell ref="C7:C9"/>
    <mergeCell ref="B7:B10"/>
    <mergeCell ref="AA2:AG2"/>
    <mergeCell ref="AA3:AG3"/>
    <mergeCell ref="AA4:AG4"/>
    <mergeCell ref="AA7:AQ7"/>
    <mergeCell ref="AI2:AM2"/>
    <mergeCell ref="AI3:AM3"/>
    <mergeCell ref="AI4:AM4"/>
    <mergeCell ref="A4:E4"/>
    <mergeCell ref="A5:E5"/>
    <mergeCell ref="A6:E6"/>
  </mergeCells>
  <conditionalFormatting sqref="F33:R39">
    <cfRule type="cellIs" dxfId="25" priority="545" operator="equal">
      <formula>0</formula>
    </cfRule>
  </conditionalFormatting>
  <conditionalFormatting sqref="F31:S32">
    <cfRule type="cellIs" dxfId="24" priority="47" operator="equal">
      <formula>0</formula>
    </cfRule>
  </conditionalFormatting>
  <conditionalFormatting sqref="F11:V23">
    <cfRule type="cellIs" dxfId="23" priority="1" operator="equal">
      <formula>0</formula>
    </cfRule>
  </conditionalFormatting>
  <conditionalFormatting sqref="S24:S39 S16 S18:S21 C11:C32">
    <cfRule type="cellIs" dxfId="22" priority="75" operator="equal">
      <formula>0</formula>
    </cfRule>
  </conditionalFormatting>
  <conditionalFormatting sqref="S25:T25 E26:T32 E11:E18 A11:B32 E16:R16 E18:R21 E22:E23 E24:R25">
    <cfRule type="cellIs" dxfId="21" priority="76" operator="equal">
      <formula>0</formula>
    </cfRule>
  </conditionalFormatting>
  <conditionalFormatting sqref="AR11:AX30 AR32:AX32 AR31:AS31 AW31:AX31 AT31:AV32 AU31:AV33 AR33 AW33:AX33">
    <cfRule type="cellIs" dxfId="20" priority="70" operator="equal">
      <formula>0</formula>
    </cfRule>
  </conditionalFormatting>
  <conditionalFormatting sqref="AT19:AU19">
    <cfRule type="cellIs" dxfId="19" priority="78" operator="equal">
      <formula>0</formula>
    </cfRule>
  </conditionalFormatting>
  <conditionalFormatting sqref="AU11:AU33">
    <cfRule type="containsErrors" dxfId="18" priority="77">
      <formula>ISERROR(AU11)</formula>
    </cfRule>
  </conditionalFormatting>
  <conditionalFormatting sqref="AX11">
    <cfRule type="cellIs" dxfId="17" priority="67" operator="equal">
      <formula>$AV$11</formula>
    </cfRule>
  </conditionalFormatting>
  <conditionalFormatting sqref="AX12">
    <cfRule type="cellIs" dxfId="16" priority="66" operator="equal">
      <formula>$AV$12</formula>
    </cfRule>
  </conditionalFormatting>
  <conditionalFormatting sqref="AX13">
    <cfRule type="cellIs" dxfId="15" priority="65" operator="equal">
      <formula>$AV$13</formula>
    </cfRule>
  </conditionalFormatting>
  <conditionalFormatting sqref="AX14">
    <cfRule type="cellIs" dxfId="14" priority="64" operator="equal">
      <formula>$AV$14</formula>
    </cfRule>
  </conditionalFormatting>
  <conditionalFormatting sqref="AX15:AX16 AX31:AX32">
    <cfRule type="cellIs" dxfId="13" priority="629" operator="equal">
      <formula>$AV$31</formula>
    </cfRule>
  </conditionalFormatting>
  <conditionalFormatting sqref="AX15:AX17">
    <cfRule type="cellIs" dxfId="12" priority="61" operator="equal">
      <formula>$AV$17</formula>
    </cfRule>
  </conditionalFormatting>
  <conditionalFormatting sqref="AX16 AX18:AX21">
    <cfRule type="cellIs" dxfId="11" priority="644" operator="equal">
      <formula>$AV$16</formula>
    </cfRule>
  </conditionalFormatting>
  <conditionalFormatting sqref="AX19">
    <cfRule type="cellIs" dxfId="10" priority="58" operator="equal">
      <formula>$AV$19</formula>
    </cfRule>
  </conditionalFormatting>
  <conditionalFormatting sqref="AX22">
    <cfRule type="cellIs" dxfId="9" priority="59" operator="equal">
      <formula>$AV$22</formula>
    </cfRule>
  </conditionalFormatting>
  <conditionalFormatting sqref="AX23">
    <cfRule type="cellIs" dxfId="8" priority="57" operator="equal">
      <formula>$AV$23</formula>
    </cfRule>
  </conditionalFormatting>
  <conditionalFormatting sqref="AX24">
    <cfRule type="cellIs" dxfId="7" priority="56" operator="equal">
      <formula>$AV$24</formula>
    </cfRule>
  </conditionalFormatting>
  <conditionalFormatting sqref="AX25">
    <cfRule type="cellIs" dxfId="6" priority="55" operator="equal">
      <formula>$AV$25</formula>
    </cfRule>
  </conditionalFormatting>
  <conditionalFormatting sqref="AX26:AX29">
    <cfRule type="cellIs" dxfId="5" priority="53" operator="equal">
      <formula>$AV$26</formula>
    </cfRule>
  </conditionalFormatting>
  <conditionalFormatting sqref="AX27:AX29 AX31:AX32">
    <cfRule type="cellIs" dxfId="4" priority="665" operator="equal">
      <formula>$AV$27</formula>
    </cfRule>
  </conditionalFormatting>
  <conditionalFormatting sqref="AX28:AX29">
    <cfRule type="cellIs" dxfId="3" priority="54" operator="equal">
      <formula>$AV$28</formula>
    </cfRule>
  </conditionalFormatting>
  <conditionalFormatting sqref="AX29">
    <cfRule type="cellIs" dxfId="2" priority="48" operator="equal">
      <formula>$AV$29</formula>
    </cfRule>
  </conditionalFormatting>
  <conditionalFormatting sqref="AX30">
    <cfRule type="cellIs" dxfId="1" priority="52" operator="equal">
      <formula>$AV$30</formula>
    </cfRule>
  </conditionalFormatting>
  <conditionalFormatting sqref="AX32">
    <cfRule type="cellIs" dxfId="0" priority="50" operator="equal">
      <formula>$AV$32</formula>
    </cfRule>
  </conditionalFormatting>
  <pageMargins left="0.70866141732283472" right="0.70866141732283472" top="0.74803149606299213" bottom="0.74803149606299213" header="0.31496062992125984" footer="0.31496062992125984"/>
  <pageSetup paperSize="9" scale="72" orientation="landscape" verticalDpi="300" r:id="rId1"/>
  <ignoredErrors>
    <ignoredError sqref="AV33 X22 X23 AS33:AT33" formula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4" r:id="rId4" name="Drop Down 30">
              <controlPr defaultSize="0" autoLine="0" autoPict="0">
                <anchor moveWithCells="1">
                  <from>
                    <xdr:col>34</xdr:col>
                    <xdr:colOff>9525</xdr:colOff>
                    <xdr:row>3</xdr:row>
                    <xdr:rowOff>47625</xdr:rowOff>
                  </from>
                  <to>
                    <xdr:col>38</xdr:col>
                    <xdr:colOff>238125</xdr:colOff>
                    <xdr:row>4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Одеса</vt:lpstr>
      <vt:lpstr>Одеса!vDay</vt:lpstr>
      <vt:lpstr>vMonth</vt:lpstr>
      <vt:lpstr>vPos</vt:lpstr>
      <vt:lpstr>Одеса!vRolik_koef</vt:lpstr>
      <vt:lpstr>Одеса!vRolik_len</vt:lpstr>
      <vt:lpstr>Одеса!vSec1</vt:lpstr>
      <vt:lpstr>vSpot_koef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Литовченко</dc:creator>
  <cp:lastModifiedBy>Дмитрий Сокольников</cp:lastModifiedBy>
  <dcterms:created xsi:type="dcterms:W3CDTF">2017-07-19T13:26:35Z</dcterms:created>
  <dcterms:modified xsi:type="dcterms:W3CDTF">2025-03-27T16:10:29Z</dcterms:modified>
</cp:coreProperties>
</file>