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Радиоточка\2г.Харьков\"/>
    </mc:Choice>
  </mc:AlternateContent>
  <xr:revisionPtr revIDLastSave="0" documentId="13_ncr:1_{E61F2694-4673-47BF-B30D-AB0497F704C8}" xr6:coauthVersionLast="47" xr6:coauthVersionMax="47" xr10:uidLastSave="{00000000-0000-0000-0000-000000000000}"/>
  <bookViews>
    <workbookView xWindow="-120" yWindow="-120" windowWidth="27630" windowHeight="16440" tabRatio="531" xr2:uid="{00000000-000D-0000-FFFF-FFFF00000000}"/>
  </bookViews>
  <sheets>
    <sheet name="Харьков" sheetId="1" r:id="rId1"/>
  </sheets>
  <definedNames>
    <definedName name="_xlnm._FilterDatabase" localSheetId="0" hidden="1">Харьков!$A$9:$AR$27</definedName>
    <definedName name="vDay" localSheetId="0">Харьков!$AG$3</definedName>
    <definedName name="vMonth">Харьков!$AG$4</definedName>
    <definedName name="vPos">Харьков!$AG$5</definedName>
    <definedName name="vRolik_koef" localSheetId="0">Харьков!$A$1</definedName>
    <definedName name="vRolik_len" localSheetId="0">Харьков!$AG$2</definedName>
    <definedName name="vSec1" localSheetId="0">Харьков!$AG$2</definedName>
    <definedName name="vSpot_koef">Харьков!$AM$2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P28" i="1" l="1"/>
  <c r="AP26" i="1"/>
  <c r="W26" i="1"/>
  <c r="V26" i="1"/>
  <c r="X26" i="1" l="1"/>
  <c r="AQ26" i="1" s="1"/>
  <c r="AS26" i="1" s="1"/>
  <c r="D26" i="1" s="1"/>
  <c r="AM2" i="1" l="1"/>
  <c r="V15" i="1"/>
  <c r="V14" i="1"/>
  <c r="V23" i="1"/>
  <c r="V22" i="1"/>
  <c r="V24" i="1"/>
  <c r="V13" i="1"/>
  <c r="V16" i="1"/>
  <c r="V21" i="1"/>
  <c r="V20" i="1"/>
  <c r="V17" i="1"/>
  <c r="V18" i="1"/>
  <c r="V12" i="1"/>
  <c r="V11" i="1"/>
  <c r="AP15" i="1"/>
  <c r="AR13" i="1"/>
  <c r="W27" i="1" l="1"/>
  <c r="W25" i="1"/>
  <c r="W19" i="1"/>
  <c r="AP16" i="1"/>
  <c r="W22" i="1"/>
  <c r="W24" i="1"/>
  <c r="W23" i="1"/>
  <c r="W13" i="1"/>
  <c r="V27" i="1"/>
  <c r="V25" i="1"/>
  <c r="V19" i="1"/>
  <c r="AP27" i="1"/>
  <c r="AP25" i="1"/>
  <c r="AP19" i="1"/>
  <c r="AP22" i="1"/>
  <c r="AP24" i="1"/>
  <c r="AP23" i="1"/>
  <c r="AP13" i="1"/>
  <c r="AP14" i="1"/>
  <c r="AP21" i="1"/>
  <c r="AP20" i="1"/>
  <c r="AP17" i="1"/>
  <c r="AP18" i="1"/>
  <c r="AP12" i="1"/>
  <c r="AP11" i="1"/>
  <c r="A1" i="1"/>
  <c r="W16" i="1" l="1"/>
  <c r="X16" i="1" s="1"/>
  <c r="AQ16" i="1" s="1"/>
  <c r="AS16" i="1" s="1"/>
  <c r="D16" i="1" s="1"/>
  <c r="W15" i="1"/>
  <c r="X15" i="1" s="1"/>
  <c r="AQ15" i="1" s="1"/>
  <c r="X23" i="1"/>
  <c r="X22" i="1"/>
  <c r="X13" i="1"/>
  <c r="W14" i="1"/>
  <c r="X14" i="1" s="1"/>
  <c r="W21" i="1"/>
  <c r="X21" i="1" s="1"/>
  <c r="AQ21" i="1" s="1"/>
  <c r="AS21" i="1" s="1"/>
  <c r="D21" i="1" s="1"/>
  <c r="X25" i="1"/>
  <c r="AQ25" i="1" s="1"/>
  <c r="AS25" i="1" s="1"/>
  <c r="D25" i="1" s="1"/>
  <c r="X27" i="1"/>
  <c r="W20" i="1"/>
  <c r="X20" i="1" s="1"/>
  <c r="AQ20" i="1" s="1"/>
  <c r="AS20" i="1" s="1"/>
  <c r="D20" i="1" s="1"/>
  <c r="X24" i="1"/>
  <c r="X19" i="1"/>
  <c r="W11" i="1"/>
  <c r="X11" i="1" s="1"/>
  <c r="W18" i="1"/>
  <c r="X18" i="1" s="1"/>
  <c r="W17" i="1"/>
  <c r="X17" i="1" s="1"/>
  <c r="W12" i="1"/>
  <c r="X12" i="1" s="1"/>
  <c r="AQ14" i="1" l="1"/>
  <c r="AS14" i="1" s="1"/>
  <c r="D14" i="1" s="1"/>
  <c r="AS15" i="1"/>
  <c r="D15" i="1" s="1"/>
  <c r="AQ23" i="1"/>
  <c r="AS23" i="1" s="1"/>
  <c r="D23" i="1" s="1"/>
  <c r="AQ22" i="1"/>
  <c r="AS22" i="1" s="1"/>
  <c r="D22" i="1" s="1"/>
  <c r="AQ24" i="1"/>
  <c r="AS24" i="1" s="1"/>
  <c r="D24" i="1" s="1"/>
  <c r="AQ13" i="1"/>
  <c r="AS13" i="1" s="1"/>
  <c r="D13" i="1" s="1"/>
  <c r="AQ27" i="1"/>
  <c r="AS27" i="1" s="1"/>
  <c r="D27" i="1" s="1"/>
  <c r="AQ19" i="1"/>
  <c r="AS19" i="1" s="1"/>
  <c r="D19" i="1" s="1"/>
  <c r="AQ17" i="1"/>
  <c r="AS17" i="1" s="1"/>
  <c r="D17" i="1" s="1"/>
  <c r="AQ11" i="1"/>
  <c r="AS11" i="1" s="1"/>
  <c r="D11" i="1" s="1"/>
  <c r="AQ12" i="1"/>
  <c r="AS12" i="1" s="1"/>
  <c r="D12" i="1" s="1"/>
  <c r="AQ18" i="1"/>
  <c r="AS18" i="1" s="1"/>
  <c r="D18" i="1" s="1"/>
  <c r="AS28" i="1" l="1"/>
  <c r="AQ28" i="1"/>
  <c r="AR28" i="1" l="1"/>
</calcChain>
</file>

<file path=xl/sharedStrings.xml><?xml version="1.0" encoding="utf-8"?>
<sst xmlns="http://schemas.openxmlformats.org/spreadsheetml/2006/main" count="109" uniqueCount="90">
  <si>
    <t>7ч</t>
  </si>
  <si>
    <t>8ч</t>
  </si>
  <si>
    <t>9ч</t>
  </si>
  <si>
    <t>10ч</t>
  </si>
  <si>
    <t>11ч</t>
  </si>
  <si>
    <t>12ч</t>
  </si>
  <si>
    <t>13ч</t>
  </si>
  <si>
    <t>14ч</t>
  </si>
  <si>
    <t>15ч</t>
  </si>
  <si>
    <t>16ч</t>
  </si>
  <si>
    <t>17ч</t>
  </si>
  <si>
    <t>18ч</t>
  </si>
  <si>
    <t>19ч</t>
  </si>
  <si>
    <t>20ч</t>
  </si>
  <si>
    <t>21ч</t>
  </si>
  <si>
    <t>22ч</t>
  </si>
  <si>
    <t>23ч</t>
  </si>
  <si>
    <t>-</t>
  </si>
  <si>
    <t>Наше радио</t>
  </si>
  <si>
    <t>Хит FM</t>
  </si>
  <si>
    <t>Максимум</t>
  </si>
  <si>
    <t>KISS FM</t>
  </si>
  <si>
    <t>Roks</t>
  </si>
  <si>
    <t>Шансон</t>
  </si>
  <si>
    <t>Мелодия</t>
  </si>
  <si>
    <t>Relax FM</t>
  </si>
  <si>
    <t>radiotochka.net.ua@gmail.com</t>
  </si>
  <si>
    <t>www.radiotochka.net.ua</t>
  </si>
  <si>
    <t>Сумма</t>
  </si>
  <si>
    <t>грн</t>
  </si>
  <si>
    <t>Power FM</t>
  </si>
  <si>
    <t>101.5</t>
  </si>
  <si>
    <t>104.0</t>
  </si>
  <si>
    <t>107.9</t>
  </si>
  <si>
    <t>Скидка</t>
  </si>
  <si>
    <t>%</t>
  </si>
  <si>
    <t>К. сезон</t>
  </si>
  <si>
    <t>К. длинны</t>
  </si>
  <si>
    <t>К. Итог</t>
  </si>
  <si>
    <t>radiotochka.net.ua</t>
  </si>
  <si>
    <t>FM</t>
  </si>
  <si>
    <t>Средняя</t>
  </si>
  <si>
    <t>102.0</t>
  </si>
  <si>
    <t>88.0</t>
  </si>
  <si>
    <t>89.3</t>
  </si>
  <si>
    <t>102.4</t>
  </si>
  <si>
    <t>90.0</t>
  </si>
  <si>
    <t>103.0</t>
  </si>
  <si>
    <t>104.5</t>
  </si>
  <si>
    <t>105.2</t>
  </si>
  <si>
    <t>Люкс FM</t>
  </si>
  <si>
    <t>91.2</t>
  </si>
  <si>
    <t>М-FM</t>
  </si>
  <si>
    <t>Перец FM</t>
  </si>
  <si>
    <t>103.5</t>
  </si>
  <si>
    <t>106.6</t>
  </si>
  <si>
    <t>Бизнес-Радио</t>
  </si>
  <si>
    <t>105.7</t>
  </si>
  <si>
    <t>сум. грн</t>
  </si>
  <si>
    <t>Авторадио</t>
  </si>
  <si>
    <t>097 528-83-78 (viber, telegram)</t>
  </si>
  <si>
    <t>90.4</t>
  </si>
  <si>
    <t>Пятница</t>
  </si>
  <si>
    <t>розміщення реклами на радіо</t>
  </si>
  <si>
    <t>ХАРКІВ</t>
  </si>
  <si>
    <t>Тривалисть ролика, сек -</t>
  </si>
  <si>
    <t xml:space="preserve">Місяц - </t>
  </si>
  <si>
    <t>Січень 2025</t>
  </si>
  <si>
    <t>Лютий 2025</t>
  </si>
  <si>
    <t>Березень 2025</t>
  </si>
  <si>
    <t>Квітень 2025</t>
  </si>
  <si>
    <t>Травень  2025</t>
  </si>
  <si>
    <t>Червень 2025</t>
  </si>
  <si>
    <t>Липень 2025</t>
  </si>
  <si>
    <t>Серпень 2025</t>
  </si>
  <si>
    <t>Вересень 2025</t>
  </si>
  <si>
    <t>Грудень 2025</t>
  </si>
  <si>
    <t>Листопад 2025</t>
  </si>
  <si>
    <t>Жовтень 2025</t>
  </si>
  <si>
    <t>ціна</t>
  </si>
  <si>
    <t>вихід/грн</t>
  </si>
  <si>
    <t>Всього</t>
  </si>
  <si>
    <t>виходів</t>
  </si>
  <si>
    <t>Всього, грн</t>
  </si>
  <si>
    <t>Дмитро Сокольніков</t>
  </si>
  <si>
    <t xml:space="preserve">Кількість днів - </t>
  </si>
  <si>
    <t>Час виходу</t>
  </si>
  <si>
    <t>DJ FM</t>
  </si>
  <si>
    <t>Байрактар (екс. РР)</t>
  </si>
  <si>
    <t>Радіо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</si>
</sst>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₽_-;\-* #,##0.00\ _₽_-;_-* &quot;-&quot;??\ _₽_-;_-@_-"/>
    <numFmt numFmtId="165" formatCode="#,##0_ ;\-#,##0\ "/>
    <numFmt numFmtId="166" formatCode="0.0"/>
  </numFmts>
  <fonts count="21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 tint="0.249977111117893"/>
      <name val="Calibri"/>
      <family val="2"/>
      <charset val="204"/>
      <scheme val="minor"/>
    </font>
    <font>
      <sz val="11"/>
      <color theme="0" tint="-0.34998626667073579"/>
      <name val="Calibri"/>
      <family val="2"/>
      <charset val="204"/>
      <scheme val="minor"/>
    </font>
    <font>
      <sz val="11"/>
      <color theme="0" tint="-0.499984740745262"/>
      <name val="Calibri"/>
      <family val="2"/>
      <charset val="204"/>
      <scheme val="minor"/>
    </font>
    <font>
      <b/>
      <sz val="11"/>
      <color theme="1" tint="0.34998626667073579"/>
      <name val="Calibri"/>
      <family val="2"/>
      <charset val="204"/>
      <scheme val="minor"/>
    </font>
    <font>
      <sz val="11"/>
      <color theme="1" tint="0.34998626667073579"/>
      <name val="Calibri"/>
      <family val="2"/>
      <charset val="204"/>
      <scheme val="minor"/>
    </font>
    <font>
      <sz val="10"/>
      <color theme="1" tint="0.34998626667073579"/>
      <name val="Calibri"/>
      <family val="2"/>
      <charset val="204"/>
      <scheme val="minor"/>
    </font>
    <font>
      <b/>
      <sz val="12"/>
      <color theme="1" tint="0.34998626667073579"/>
      <name val="Calibri"/>
      <family val="2"/>
      <charset val="204"/>
      <scheme val="minor"/>
    </font>
    <font>
      <sz val="11"/>
      <color theme="1" tint="0.499984740745262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8"/>
      <color indexed="8"/>
      <name val="Arial"/>
      <family val="2"/>
      <charset val="204"/>
    </font>
    <font>
      <sz val="11"/>
      <color theme="0" tint="-0.14999847407452621"/>
      <name val="Calibri"/>
      <family val="2"/>
      <charset val="204"/>
      <scheme val="minor"/>
    </font>
    <font>
      <sz val="11"/>
      <color rgb="FF595959"/>
      <name val="Calibri"/>
      <family val="2"/>
      <charset val="204"/>
    </font>
    <font>
      <sz val="11"/>
      <color theme="1" tint="0.249977111117893"/>
      <name val="Calibri"/>
      <family val="2"/>
      <charset val="204"/>
      <scheme val="minor"/>
    </font>
    <font>
      <i/>
      <sz val="11"/>
      <color theme="1" tint="0.249977111117893"/>
      <name val="Calibri"/>
      <family val="2"/>
      <charset val="204"/>
      <scheme val="minor"/>
    </font>
    <font>
      <b/>
      <sz val="11"/>
      <color theme="0" tint="-0.499984740745262"/>
      <name val="Calibri"/>
      <family val="2"/>
      <charset val="204"/>
      <scheme val="minor"/>
    </font>
    <font>
      <sz val="11"/>
      <color theme="1" tint="0.499984740745262"/>
      <name val="Calibri"/>
      <family val="2"/>
      <charset val="204"/>
      <scheme val="minor"/>
    </font>
    <font>
      <b/>
      <sz val="11"/>
      <color theme="1" tint="0.34998626667073579"/>
      <name val="Calibri"/>
      <family val="2"/>
      <charset val="204"/>
    </font>
  </fonts>
  <fills count="2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D34C"/>
        <bgColor indexed="64"/>
      </patternFill>
    </fill>
    <fill>
      <patternFill patternType="solid">
        <fgColor rgb="FFFFE07F"/>
        <bgColor indexed="64"/>
      </patternFill>
    </fill>
    <fill>
      <patternFill patternType="solid">
        <fgColor rgb="FFFFCD33"/>
        <bgColor indexed="64"/>
      </patternFill>
    </fill>
    <fill>
      <patternFill patternType="solid">
        <fgColor rgb="FFFFD03F"/>
        <bgColor indexed="64"/>
      </patternFill>
    </fill>
    <fill>
      <patternFill patternType="solid">
        <fgColor rgb="FFFFC619"/>
        <bgColor indexed="64"/>
      </patternFill>
    </fill>
    <fill>
      <patternFill patternType="solid">
        <fgColor rgb="FFFFE38C"/>
        <bgColor indexed="64"/>
      </patternFill>
    </fill>
    <fill>
      <patternFill patternType="solid">
        <fgColor rgb="FFFFD659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D72"/>
        <bgColor indexed="64"/>
      </patternFill>
    </fill>
    <fill>
      <patternFill patternType="solid">
        <fgColor rgb="FFFFC30C"/>
        <bgColor indexed="64"/>
      </patternFill>
    </fill>
    <fill>
      <patternFill patternType="solid">
        <fgColor rgb="FFFFE9A5"/>
        <bgColor indexed="64"/>
      </patternFill>
    </fill>
    <fill>
      <patternFill patternType="solid">
        <fgColor rgb="FFFFCA2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DA66"/>
        <bgColor indexed="64"/>
      </patternFill>
    </fill>
    <fill>
      <patternFill patternType="solid">
        <fgColor rgb="FFFFECB2"/>
        <bgColor indexed="64"/>
      </patternFill>
    </fill>
    <fill>
      <patternFill patternType="solid">
        <fgColor rgb="FFFFF0BF"/>
        <bgColor indexed="64"/>
      </patternFill>
    </fill>
    <fill>
      <patternFill patternType="solid">
        <fgColor rgb="FFFFF3CC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theme="9" tint="-0.24994659260841701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medium">
        <color theme="9" tint="-0.24994659260841701"/>
      </top>
      <bottom style="medium">
        <color theme="9" tint="-0.24994659260841701"/>
      </bottom>
      <diagonal/>
    </border>
  </borders>
  <cellStyleXfs count="21">
    <xf numFmtId="0" fontId="0" fillId="0" borderId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1" fillId="4" borderId="0" applyNumberFormat="0" applyFont="0" applyBorder="0" applyAlignment="0" applyProtection="0">
      <alignment horizontal="center"/>
      <protection hidden="1"/>
    </xf>
    <xf numFmtId="9" fontId="11" fillId="5" borderId="0" applyNumberFormat="0" applyFont="0" applyBorder="0" applyAlignment="0" applyProtection="0">
      <alignment horizontal="center"/>
      <protection hidden="1"/>
    </xf>
    <xf numFmtId="9" fontId="11" fillId="6" borderId="0" applyNumberFormat="0" applyFont="0" applyBorder="0" applyAlignment="0" applyProtection="0">
      <alignment horizontal="center"/>
      <protection hidden="1"/>
    </xf>
    <xf numFmtId="9" fontId="11" fillId="7" borderId="0" applyNumberFormat="0" applyFont="0" applyBorder="0" applyAlignment="0" applyProtection="0">
      <alignment horizontal="center"/>
      <protection hidden="1"/>
    </xf>
    <xf numFmtId="9" fontId="11" fillId="8" borderId="0" applyNumberFormat="0" applyFont="0" applyBorder="0" applyAlignment="0" applyProtection="0">
      <alignment horizontal="center"/>
      <protection hidden="1"/>
    </xf>
    <xf numFmtId="9" fontId="11" fillId="9" borderId="0" applyNumberFormat="0" applyFont="0" applyBorder="0" applyAlignment="0" applyProtection="0">
      <alignment horizontal="center"/>
      <protection hidden="1"/>
    </xf>
    <xf numFmtId="9" fontId="11" fillId="10" borderId="0" applyNumberFormat="0" applyFont="0" applyBorder="0" applyAlignment="0" applyProtection="0">
      <alignment horizontal="center"/>
      <protection hidden="1"/>
    </xf>
    <xf numFmtId="9" fontId="11" fillId="11" borderId="0" applyNumberFormat="0" applyFont="0" applyBorder="0" applyAlignment="0" applyProtection="0">
      <alignment horizontal="center"/>
      <protection hidden="1"/>
    </xf>
    <xf numFmtId="9" fontId="11" fillId="12" borderId="0" applyNumberFormat="0" applyFont="0" applyBorder="0" applyAlignment="0" applyProtection="0">
      <alignment horizontal="center"/>
      <protection hidden="1"/>
    </xf>
    <xf numFmtId="9" fontId="11" fillId="13" borderId="0" applyNumberFormat="0" applyFont="0" applyBorder="0" applyAlignment="0" applyProtection="0">
      <alignment horizontal="center"/>
      <protection hidden="1"/>
    </xf>
    <xf numFmtId="9" fontId="11" fillId="14" borderId="0" applyNumberFormat="0" applyFont="0" applyBorder="0" applyAlignment="0" applyProtection="0">
      <alignment horizontal="center"/>
      <protection hidden="1"/>
    </xf>
    <xf numFmtId="9" fontId="11" fillId="15" borderId="0" applyNumberFormat="0" applyFont="0" applyBorder="0" applyAlignment="0" applyProtection="0">
      <alignment horizontal="center"/>
      <protection hidden="1"/>
    </xf>
    <xf numFmtId="9" fontId="11" fillId="16" borderId="0" applyNumberFormat="0" applyFont="0" applyBorder="0" applyAlignment="0" applyProtection="0">
      <alignment horizontal="center"/>
      <protection hidden="1"/>
    </xf>
    <xf numFmtId="4" fontId="13" fillId="17" borderId="2" applyProtection="0">
      <alignment horizontal="right" vertical="top"/>
    </xf>
    <xf numFmtId="9" fontId="11" fillId="18" borderId="0" applyNumberFormat="0" applyFont="0" applyBorder="0" applyAlignment="0" applyProtection="0">
      <alignment horizontal="center"/>
      <protection hidden="1"/>
    </xf>
    <xf numFmtId="9" fontId="11" fillId="19" borderId="0" applyNumberFormat="0" applyFont="0" applyBorder="0" applyAlignment="0" applyProtection="0">
      <alignment horizontal="center"/>
      <protection hidden="1"/>
    </xf>
    <xf numFmtId="9" fontId="11" fillId="20" borderId="0" applyNumberFormat="0" applyFont="0" applyBorder="0" applyAlignment="0" applyProtection="0">
      <alignment horizontal="center"/>
      <protection hidden="1"/>
    </xf>
    <xf numFmtId="9" fontId="11" fillId="21" borderId="0" applyNumberFormat="0" applyFont="0" applyBorder="0" applyAlignment="0" applyProtection="0">
      <alignment horizontal="center"/>
      <protection hidden="1"/>
    </xf>
  </cellStyleXfs>
  <cellXfs count="100">
    <xf numFmtId="0" fontId="0" fillId="0" borderId="0" xfId="0"/>
    <xf numFmtId="0" fontId="3" fillId="0" borderId="0" xfId="0" applyFont="1" applyProtection="1">
      <protection locked="0" hidden="1"/>
    </xf>
    <xf numFmtId="0" fontId="0" fillId="0" borderId="0" xfId="0" applyProtection="1">
      <protection locked="0" hidden="1"/>
    </xf>
    <xf numFmtId="0" fontId="16" fillId="0" borderId="0" xfId="0" applyFont="1" applyProtection="1">
      <protection locked="0" hidden="1"/>
    </xf>
    <xf numFmtId="0" fontId="8" fillId="0" borderId="0" xfId="0" applyFont="1" applyProtection="1">
      <protection locked="0" hidden="1"/>
    </xf>
    <xf numFmtId="9" fontId="3" fillId="0" borderId="0" xfId="0" applyNumberFormat="1" applyFont="1" applyProtection="1">
      <protection locked="0" hidden="1"/>
    </xf>
    <xf numFmtId="0" fontId="7" fillId="0" borderId="0" xfId="0" applyFont="1" applyAlignment="1" applyProtection="1">
      <alignment horizontal="center" vertical="center" wrapText="1"/>
      <protection locked="0" hidden="1"/>
    </xf>
    <xf numFmtId="17" fontId="0" fillId="0" borderId="0" xfId="0" applyNumberFormat="1" applyProtection="1">
      <protection locked="0" hidden="1"/>
    </xf>
    <xf numFmtId="0" fontId="8" fillId="0" borderId="0" xfId="0" applyFont="1" applyAlignment="1" applyProtection="1">
      <alignment horizontal="center"/>
      <protection locked="0" hidden="1"/>
    </xf>
    <xf numFmtId="49" fontId="18" fillId="0" borderId="0" xfId="0" applyNumberFormat="1" applyFont="1" applyAlignment="1" applyProtection="1">
      <alignment vertical="center"/>
      <protection locked="0" hidden="1"/>
    </xf>
    <xf numFmtId="0" fontId="7" fillId="0" borderId="0" xfId="0" applyFont="1" applyAlignment="1" applyProtection="1">
      <alignment horizontal="center" wrapText="1"/>
      <protection locked="0" hidden="1"/>
    </xf>
    <xf numFmtId="1" fontId="0" fillId="0" borderId="0" xfId="0" applyNumberFormat="1" applyProtection="1">
      <protection locked="0" hidden="1"/>
    </xf>
    <xf numFmtId="1" fontId="6" fillId="0" borderId="0" xfId="0" applyNumberFormat="1" applyFont="1" applyProtection="1">
      <protection locked="0" hidden="1"/>
    </xf>
    <xf numFmtId="0" fontId="8" fillId="0" borderId="0" xfId="0" applyFont="1" applyAlignment="1" applyProtection="1">
      <alignment textRotation="90"/>
      <protection locked="0" hidden="1"/>
    </xf>
    <xf numFmtId="49" fontId="6" fillId="0" borderId="0" xfId="0" applyNumberFormat="1" applyFont="1" applyAlignment="1" applyProtection="1">
      <alignment horizontal="right"/>
      <protection locked="0" hidden="1"/>
    </xf>
    <xf numFmtId="0" fontId="0" fillId="0" borderId="0" xfId="0" applyAlignment="1" applyProtection="1">
      <alignment horizontal="left" vertical="center" indent="1"/>
      <protection locked="0" hidden="1"/>
    </xf>
    <xf numFmtId="1" fontId="19" fillId="0" borderId="0" xfId="0" applyNumberFormat="1" applyFont="1" applyAlignment="1" applyProtection="1">
      <alignment horizontal="center"/>
      <protection locked="0" hidden="1"/>
    </xf>
    <xf numFmtId="9" fontId="9" fillId="0" borderId="0" xfId="2" applyFont="1" applyAlignment="1" applyProtection="1">
      <alignment horizontal="center"/>
      <protection locked="0" hidden="1"/>
    </xf>
    <xf numFmtId="3" fontId="9" fillId="3" borderId="0" xfId="0" applyNumberFormat="1" applyFont="1" applyFill="1" applyAlignment="1" applyProtection="1">
      <alignment horizontal="center"/>
      <protection locked="0" hidden="1"/>
    </xf>
    <xf numFmtId="1" fontId="11" fillId="0" borderId="0" xfId="0" applyNumberFormat="1" applyFont="1" applyAlignment="1" applyProtection="1">
      <alignment horizontal="center"/>
      <protection locked="0" hidden="1"/>
    </xf>
    <xf numFmtId="1" fontId="20" fillId="0" borderId="0" xfId="4" applyNumberFormat="1" applyFont="1" applyFill="1" applyProtection="1">
      <alignment horizontal="center"/>
      <protection locked="0" hidden="1"/>
    </xf>
    <xf numFmtId="1" fontId="5" fillId="0" borderId="0" xfId="0" applyNumberFormat="1" applyFont="1" applyProtection="1">
      <protection locked="0" hidden="1"/>
    </xf>
    <xf numFmtId="0" fontId="8" fillId="0" borderId="0" xfId="0" applyFont="1" applyAlignment="1" applyProtection="1">
      <alignment vertical="center" textRotation="90"/>
      <protection locked="0" hidden="1"/>
    </xf>
    <xf numFmtId="49" fontId="6" fillId="0" borderId="0" xfId="0" applyNumberFormat="1" applyFont="1" applyAlignment="1" applyProtection="1">
      <alignment horizontal="right" vertical="center"/>
      <protection locked="0" hidden="1"/>
    </xf>
    <xf numFmtId="0" fontId="3" fillId="0" borderId="0" xfId="0" applyFont="1" applyAlignment="1" applyProtection="1">
      <alignment horizontal="right"/>
      <protection locked="0" hidden="1"/>
    </xf>
    <xf numFmtId="0" fontId="4" fillId="2" borderId="0" xfId="0" applyFont="1" applyFill="1" applyAlignment="1" applyProtection="1">
      <alignment horizontal="left" indent="1"/>
      <protection locked="0" hidden="1"/>
    </xf>
    <xf numFmtId="0" fontId="7" fillId="2" borderId="0" xfId="0" applyFont="1" applyFill="1" applyAlignment="1" applyProtection="1">
      <alignment horizontal="left" indent="1"/>
      <protection locked="0" hidden="1"/>
    </xf>
    <xf numFmtId="0" fontId="10" fillId="2" borderId="0" xfId="0" applyFont="1" applyFill="1" applyAlignment="1" applyProtection="1">
      <alignment horizontal="left" indent="1"/>
      <protection locked="0" hidden="1"/>
    </xf>
    <xf numFmtId="9" fontId="15" fillId="0" borderId="0" xfId="3" applyFont="1" applyFill="1" applyProtection="1">
      <alignment horizontal="center"/>
      <protection locked="0" hidden="1"/>
    </xf>
    <xf numFmtId="9" fontId="15" fillId="0" borderId="0" xfId="15" applyFont="1" applyFill="1" applyProtection="1">
      <alignment horizontal="center"/>
      <protection locked="0" hidden="1"/>
    </xf>
    <xf numFmtId="9" fontId="15" fillId="0" borderId="0" xfId="5" applyFont="1" applyFill="1" applyProtection="1">
      <alignment horizontal="center"/>
      <protection locked="0" hidden="1"/>
    </xf>
    <xf numFmtId="9" fontId="15" fillId="0" borderId="0" xfId="14" applyFont="1" applyFill="1" applyProtection="1">
      <alignment horizontal="center"/>
      <protection locked="0" hidden="1"/>
    </xf>
    <xf numFmtId="1" fontId="15" fillId="0" borderId="0" xfId="0" applyNumberFormat="1" applyFont="1" applyAlignment="1" applyProtection="1">
      <alignment horizontal="center"/>
      <protection locked="0" hidden="1"/>
    </xf>
    <xf numFmtId="0" fontId="8" fillId="2" borderId="0" xfId="0" applyFont="1" applyFill="1" applyProtection="1">
      <protection locked="0" hidden="1"/>
    </xf>
    <xf numFmtId="0" fontId="8" fillId="2" borderId="0" xfId="0" applyFont="1" applyFill="1" applyAlignment="1" applyProtection="1">
      <alignment horizontal="right"/>
      <protection locked="0" hidden="1"/>
    </xf>
    <xf numFmtId="9" fontId="7" fillId="0" borderId="0" xfId="2" applyFont="1" applyAlignment="1" applyProtection="1">
      <alignment horizontal="center"/>
      <protection locked="0" hidden="1"/>
    </xf>
    <xf numFmtId="1" fontId="15" fillId="0" borderId="0" xfId="3" applyNumberFormat="1" applyFont="1" applyFill="1" applyProtection="1">
      <alignment horizontal="center"/>
      <protection locked="0" hidden="1"/>
    </xf>
    <xf numFmtId="1" fontId="15" fillId="0" borderId="0" xfId="15" applyNumberFormat="1" applyFont="1" applyFill="1" applyProtection="1">
      <alignment horizontal="center"/>
      <protection locked="0" hidden="1"/>
    </xf>
    <xf numFmtId="1" fontId="15" fillId="0" borderId="0" xfId="5" applyNumberFormat="1" applyFont="1" applyFill="1" applyProtection="1">
      <alignment horizontal="center"/>
      <protection locked="0" hidden="1"/>
    </xf>
    <xf numFmtId="1" fontId="15" fillId="0" borderId="0" xfId="14" applyNumberFormat="1" applyFont="1" applyFill="1" applyProtection="1">
      <alignment horizontal="center"/>
      <protection locked="0" hidden="1"/>
    </xf>
    <xf numFmtId="0" fontId="2" fillId="0" borderId="0" xfId="0" applyFont="1" applyAlignment="1" applyProtection="1">
      <alignment horizontal="left" indent="1"/>
      <protection locked="0" hidden="1"/>
    </xf>
    <xf numFmtId="9" fontId="15" fillId="0" borderId="0" xfId="6" applyFont="1" applyFill="1" applyProtection="1">
      <alignment horizontal="center"/>
      <protection locked="0" hidden="1"/>
    </xf>
    <xf numFmtId="9" fontId="15" fillId="0" borderId="0" xfId="4" applyFont="1" applyFill="1" applyProtection="1">
      <alignment horizontal="center"/>
      <protection locked="0" hidden="1"/>
    </xf>
    <xf numFmtId="9" fontId="15" fillId="0" borderId="0" xfId="11" applyFont="1" applyFill="1" applyProtection="1">
      <alignment horizontal="center"/>
      <protection locked="0" hidden="1"/>
    </xf>
    <xf numFmtId="0" fontId="0" fillId="0" borderId="0" xfId="0" applyAlignment="1" applyProtection="1">
      <alignment horizontal="left" indent="1"/>
      <protection locked="0" hidden="1"/>
    </xf>
    <xf numFmtId="1" fontId="15" fillId="0" borderId="0" xfId="6" applyNumberFormat="1" applyFont="1" applyFill="1" applyProtection="1">
      <alignment horizontal="center"/>
      <protection locked="0" hidden="1"/>
    </xf>
    <xf numFmtId="1" fontId="15" fillId="0" borderId="0" xfId="4" applyNumberFormat="1" applyFont="1" applyFill="1" applyProtection="1">
      <alignment horizontal="center"/>
      <protection locked="0" hidden="1"/>
    </xf>
    <xf numFmtId="1" fontId="15" fillId="0" borderId="0" xfId="11" applyNumberFormat="1" applyFont="1" applyFill="1" applyProtection="1">
      <alignment horizontal="center"/>
      <protection locked="0" hidden="1"/>
    </xf>
    <xf numFmtId="1" fontId="15" fillId="0" borderId="0" xfId="12" applyNumberFormat="1" applyFont="1" applyFill="1" applyProtection="1">
      <alignment horizontal="center"/>
      <protection locked="0" hidden="1"/>
    </xf>
    <xf numFmtId="9" fontId="15" fillId="0" borderId="0" xfId="7" applyFont="1" applyFill="1" applyProtection="1">
      <alignment horizontal="center"/>
      <protection locked="0" hidden="1"/>
    </xf>
    <xf numFmtId="9" fontId="15" fillId="0" borderId="0" xfId="19" applyFont="1" applyFill="1" applyProtection="1">
      <alignment horizontal="center"/>
      <protection locked="0" hidden="1"/>
    </xf>
    <xf numFmtId="1" fontId="15" fillId="0" borderId="0" xfId="7" applyNumberFormat="1" applyFont="1" applyFill="1" applyProtection="1">
      <alignment horizontal="center"/>
      <protection locked="0" hidden="1"/>
    </xf>
    <xf numFmtId="1" fontId="15" fillId="0" borderId="0" xfId="19" applyNumberFormat="1" applyFont="1" applyFill="1" applyProtection="1">
      <alignment horizontal="center"/>
      <protection locked="0" hidden="1"/>
    </xf>
    <xf numFmtId="49" fontId="3" fillId="0" borderId="0" xfId="0" applyNumberFormat="1" applyFont="1" applyAlignment="1" applyProtection="1">
      <alignment horizontal="left" vertical="center" indent="1"/>
      <protection locked="0" hidden="1"/>
    </xf>
    <xf numFmtId="0" fontId="14" fillId="0" borderId="0" xfId="0" applyFont="1" applyAlignment="1" applyProtection="1">
      <alignment horizontal="left" vertical="center" indent="1"/>
      <protection locked="0" hidden="1"/>
    </xf>
    <xf numFmtId="0" fontId="7" fillId="0" borderId="0" xfId="0" applyFont="1" applyAlignment="1" applyProtection="1">
      <alignment horizontal="center" vertical="center"/>
      <protection locked="0" hidden="1"/>
    </xf>
    <xf numFmtId="0" fontId="7" fillId="0" borderId="0" xfId="0" applyFont="1" applyAlignment="1" applyProtection="1">
      <alignment horizontal="center"/>
      <protection locked="0" hidden="1"/>
    </xf>
    <xf numFmtId="0" fontId="1" fillId="0" borderId="0" xfId="0" applyFont="1" applyAlignment="1" applyProtection="1">
      <alignment vertical="center"/>
      <protection locked="0" hidden="1"/>
    </xf>
    <xf numFmtId="0" fontId="0" fillId="0" borderId="0" xfId="0" applyAlignment="1" applyProtection="1">
      <alignment vertical="center"/>
      <protection locked="0" hidden="1"/>
    </xf>
    <xf numFmtId="3" fontId="8" fillId="3" borderId="0" xfId="0" applyNumberFormat="1" applyFont="1" applyFill="1" applyAlignment="1" applyProtection="1">
      <alignment horizontal="center"/>
      <protection locked="0" hidden="1"/>
    </xf>
    <xf numFmtId="0" fontId="2" fillId="0" borderId="0" xfId="0" applyFont="1" applyProtection="1">
      <protection locked="0" hidden="1"/>
    </xf>
    <xf numFmtId="0" fontId="9" fillId="3" borderId="0" xfId="0" applyFont="1" applyFill="1" applyAlignment="1" applyProtection="1">
      <alignment horizontal="center"/>
      <protection hidden="1"/>
    </xf>
    <xf numFmtId="0" fontId="7" fillId="2" borderId="0" xfId="0" applyFont="1" applyFill="1" applyAlignment="1" applyProtection="1">
      <alignment horizontal="center"/>
      <protection hidden="1"/>
    </xf>
    <xf numFmtId="3" fontId="9" fillId="0" borderId="0" xfId="0" applyNumberFormat="1" applyFont="1" applyAlignment="1" applyProtection="1">
      <alignment horizontal="center"/>
      <protection hidden="1"/>
    </xf>
    <xf numFmtId="165" fontId="7" fillId="0" borderId="0" xfId="1" applyNumberFormat="1" applyFont="1" applyAlignment="1" applyProtection="1">
      <alignment horizontal="center"/>
      <protection hidden="1"/>
    </xf>
    <xf numFmtId="2" fontId="3" fillId="0" borderId="0" xfId="0" applyNumberFormat="1" applyFont="1" applyProtection="1">
      <protection locked="0" hidden="1"/>
    </xf>
    <xf numFmtId="1" fontId="0" fillId="0" borderId="0" xfId="0" applyNumberFormat="1" applyAlignment="1" applyProtection="1">
      <alignment horizontal="center"/>
      <protection hidden="1"/>
    </xf>
    <xf numFmtId="1" fontId="11" fillId="0" borderId="0" xfId="3" applyNumberFormat="1" applyFill="1" applyProtection="1">
      <alignment horizontal="center"/>
      <protection locked="0" hidden="1"/>
    </xf>
    <xf numFmtId="1" fontId="11" fillId="0" borderId="0" xfId="10" applyNumberFormat="1" applyFill="1" applyProtection="1">
      <alignment horizontal="center"/>
      <protection locked="0" hidden="1"/>
    </xf>
    <xf numFmtId="1" fontId="19" fillId="0" borderId="0" xfId="14" applyNumberFormat="1" applyFont="1" applyFill="1" applyProtection="1">
      <alignment horizontal="center"/>
      <protection locked="0" hidden="1"/>
    </xf>
    <xf numFmtId="166" fontId="0" fillId="0" borderId="0" xfId="0" applyNumberFormat="1" applyAlignment="1" applyProtection="1">
      <alignment horizontal="center"/>
      <protection hidden="1"/>
    </xf>
    <xf numFmtId="0" fontId="8" fillId="0" borderId="0" xfId="10" applyNumberFormat="1" applyFont="1" applyFill="1" applyProtection="1">
      <alignment horizontal="center"/>
      <protection locked="0" hidden="1"/>
    </xf>
    <xf numFmtId="0" fontId="8" fillId="0" borderId="0" xfId="3" applyNumberFormat="1" applyFont="1" applyFill="1" applyProtection="1">
      <alignment horizontal="center"/>
      <protection locked="0" hidden="1"/>
    </xf>
    <xf numFmtId="0" fontId="8" fillId="0" borderId="0" xfId="14" applyNumberFormat="1" applyFont="1" applyFill="1" applyProtection="1">
      <alignment horizontal="center"/>
      <protection locked="0" hidden="1"/>
    </xf>
    <xf numFmtId="1" fontId="11" fillId="0" borderId="0" xfId="4" applyNumberFormat="1" applyFill="1" applyProtection="1">
      <alignment horizontal="center"/>
      <protection locked="0" hidden="1"/>
    </xf>
    <xf numFmtId="1" fontId="19" fillId="0" borderId="0" xfId="11" applyNumberFormat="1" applyFont="1" applyFill="1" applyProtection="1">
      <alignment horizontal="center"/>
      <protection locked="0" hidden="1"/>
    </xf>
    <xf numFmtId="0" fontId="8" fillId="0" borderId="0" xfId="4" applyNumberFormat="1" applyFont="1" applyFill="1" applyProtection="1">
      <alignment horizontal="center"/>
      <protection locked="0" hidden="1"/>
    </xf>
    <xf numFmtId="0" fontId="8" fillId="0" borderId="0" xfId="11" applyNumberFormat="1" applyFont="1" applyFill="1" applyProtection="1">
      <alignment horizontal="center"/>
      <protection locked="0" hidden="1"/>
    </xf>
    <xf numFmtId="1" fontId="11" fillId="0" borderId="0" xfId="5" applyNumberFormat="1" applyFill="1" applyProtection="1">
      <alignment horizontal="center"/>
      <protection locked="0" hidden="1"/>
    </xf>
    <xf numFmtId="0" fontId="8" fillId="0" borderId="0" xfId="5" applyNumberFormat="1" applyFont="1" applyFill="1" applyProtection="1">
      <alignment horizontal="center"/>
      <protection locked="0" hidden="1"/>
    </xf>
    <xf numFmtId="1" fontId="11" fillId="0" borderId="0" xfId="0" applyNumberFormat="1" applyFont="1" applyAlignment="1" applyProtection="1">
      <alignment horizontal="center"/>
      <protection hidden="1"/>
    </xf>
    <xf numFmtId="0" fontId="8" fillId="0" borderId="0" xfId="7" applyNumberFormat="1" applyFont="1" applyFill="1" applyProtection="1">
      <alignment horizontal="center"/>
      <protection locked="0" hidden="1"/>
    </xf>
    <xf numFmtId="1" fontId="11" fillId="0" borderId="0" xfId="7" applyNumberFormat="1" applyFill="1" applyProtection="1">
      <alignment horizontal="center"/>
      <protection locked="0" hidden="1"/>
    </xf>
    <xf numFmtId="1" fontId="19" fillId="0" borderId="0" xfId="4" applyNumberFormat="1" applyFont="1" applyFill="1" applyProtection="1">
      <alignment horizontal="center"/>
      <protection locked="0" hidden="1"/>
    </xf>
    <xf numFmtId="1" fontId="11" fillId="0" borderId="0" xfId="6" applyNumberFormat="1" applyFill="1" applyProtection="1">
      <alignment horizontal="center"/>
      <protection locked="0" hidden="1"/>
    </xf>
    <xf numFmtId="1" fontId="19" fillId="0" borderId="0" xfId="10" applyNumberFormat="1" applyFont="1" applyFill="1" applyProtection="1">
      <alignment horizontal="center"/>
      <protection locked="0" hidden="1"/>
    </xf>
    <xf numFmtId="0" fontId="8" fillId="0" borderId="0" xfId="6" applyNumberFormat="1" applyFont="1" applyFill="1" applyProtection="1">
      <alignment horizontal="center"/>
      <protection locked="0" hidden="1"/>
    </xf>
    <xf numFmtId="1" fontId="11" fillId="0" borderId="0" xfId="8" applyNumberFormat="1" applyFill="1" applyProtection="1">
      <alignment horizontal="center"/>
      <protection locked="0" hidden="1"/>
    </xf>
    <xf numFmtId="0" fontId="8" fillId="0" borderId="0" xfId="8" applyNumberFormat="1" applyFont="1" applyFill="1" applyProtection="1">
      <alignment horizontal="center"/>
      <protection locked="0" hidden="1"/>
    </xf>
    <xf numFmtId="1" fontId="19" fillId="0" borderId="0" xfId="19" applyNumberFormat="1" applyFont="1" applyFill="1" applyProtection="1">
      <alignment horizontal="center"/>
      <protection locked="0" hidden="1"/>
    </xf>
    <xf numFmtId="0" fontId="8" fillId="0" borderId="0" xfId="19" applyNumberFormat="1" applyFont="1" applyFill="1" applyProtection="1">
      <alignment horizontal="center"/>
      <protection locked="0" hidden="1"/>
    </xf>
    <xf numFmtId="0" fontId="17" fillId="0" borderId="0" xfId="0" applyFont="1" applyAlignment="1" applyProtection="1">
      <alignment horizontal="center"/>
      <protection locked="0" hidden="1"/>
    </xf>
    <xf numFmtId="0" fontId="7" fillId="0" borderId="0" xfId="0" applyFont="1" applyAlignment="1" applyProtection="1">
      <alignment horizontal="center" vertical="center"/>
      <protection locked="0" hidden="1"/>
    </xf>
    <xf numFmtId="0" fontId="8" fillId="0" borderId="0" xfId="0" applyFont="1" applyAlignment="1" applyProtection="1">
      <alignment horizontal="right"/>
      <protection locked="0" hidden="1"/>
    </xf>
    <xf numFmtId="0" fontId="7" fillId="0" borderId="0" xfId="0" applyFont="1" applyAlignment="1" applyProtection="1">
      <alignment horizontal="center"/>
      <protection locked="0" hidden="1"/>
    </xf>
    <xf numFmtId="0" fontId="7" fillId="0" borderId="1" xfId="0" applyFont="1" applyBorder="1" applyAlignment="1" applyProtection="1">
      <alignment horizontal="center"/>
      <protection locked="0" hidden="1"/>
    </xf>
    <xf numFmtId="0" fontId="7" fillId="0" borderId="3" xfId="0" applyFont="1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center"/>
      <protection locked="0" hidden="1"/>
    </xf>
    <xf numFmtId="0" fontId="6" fillId="0" borderId="0" xfId="0" applyFont="1" applyAlignment="1" applyProtection="1">
      <alignment horizontal="center"/>
      <protection locked="0" hidden="1"/>
    </xf>
    <xf numFmtId="0" fontId="2" fillId="22" borderId="0" xfId="0" applyFont="1" applyFill="1" applyAlignment="1" applyProtection="1">
      <alignment horizontal="center" vertical="center"/>
      <protection locked="0" hidden="1"/>
    </xf>
  </cellXfs>
  <cellStyles count="21">
    <cellStyle name="10 2 2 2" xfId="16" xr:uid="{01E99AF5-CC2A-4631-A50A-647AA332AFBE}"/>
    <cellStyle name="100" xfId="3" xr:uid="{EB62BCB3-FE22-46DC-A155-DFCB10B05425}"/>
    <cellStyle name="20" xfId="20" xr:uid="{F295F70B-DEFB-4032-8DC3-03238294747E}"/>
    <cellStyle name="25" xfId="19" xr:uid="{E10787AA-65A6-4D2C-95F4-9532A70E0680}"/>
    <cellStyle name="30" xfId="18" xr:uid="{82AB5E5F-1B7B-4989-B904-B1BA01A6BAA3}"/>
    <cellStyle name="35" xfId="14" xr:uid="{7655E7B0-5637-4FE6-9EE6-B5CCB2608AB9}"/>
    <cellStyle name="40" xfId="11" xr:uid="{D745FDB8-689F-4874-9B4E-CB90AED346C1}"/>
    <cellStyle name="45" xfId="9" xr:uid="{8D1C7C52-6B79-4BAC-AB22-E28C46133035}"/>
    <cellStyle name="50" xfId="5" xr:uid="{82DC5781-79C8-41F8-B5D0-F0E74891908A}"/>
    <cellStyle name="55" xfId="12" xr:uid="{883DADEF-CC63-47AE-9DBD-BE334F4456CF}"/>
    <cellStyle name="60" xfId="17" xr:uid="{787C8D87-ABBF-40F7-AA95-28B24A90FD16}"/>
    <cellStyle name="65" xfId="10" xr:uid="{4C02745B-9932-42D4-B930-E72C396FADF8}"/>
    <cellStyle name="70" xfId="4" xr:uid="{3265525B-7B12-4878-9F23-E597F876F57F}"/>
    <cellStyle name="75" xfId="7" xr:uid="{6F420D38-C4C5-473D-94D5-7B6FE4BDBD14}"/>
    <cellStyle name="80" xfId="6" xr:uid="{9EB50159-86D7-4F82-A979-561E2E26B14E}"/>
    <cellStyle name="85" xfId="15" xr:uid="{71D129D6-1DC7-4359-91AD-79A8C9A2602A}"/>
    <cellStyle name="90" xfId="8" xr:uid="{E2BCC425-2757-4C80-8290-D0DD9F1DFEDE}"/>
    <cellStyle name="95" xfId="13" xr:uid="{1C29AD5B-FA87-49B4-8E1C-9D9743F9CD3E}"/>
    <cellStyle name="Comma" xfId="1" builtinId="3"/>
    <cellStyle name="Normal" xfId="0" builtinId="0"/>
    <cellStyle name="Percent" xfId="2" builtinId="5"/>
  </cellStyles>
  <dxfs count="9">
    <dxf>
      <font>
        <color rgb="FFFFFFCC"/>
      </font>
    </dxf>
    <dxf>
      <font>
        <color rgb="FFFFD966"/>
      </font>
    </dxf>
    <dxf>
      <font>
        <color rgb="FFCCECFF"/>
      </font>
    </dxf>
    <dxf>
      <font>
        <color rgb="FFCCECFF"/>
      </font>
    </dxf>
    <dxf>
      <font>
        <color rgb="FFCCECFF"/>
      </font>
    </dxf>
    <dxf>
      <font>
        <color rgb="FFCCECFF"/>
      </font>
    </dxf>
    <dxf>
      <font>
        <color rgb="FFFFFFCC"/>
      </font>
    </dxf>
    <dxf>
      <font>
        <color rgb="FFFFD966"/>
      </font>
    </dxf>
    <dxf>
      <font>
        <color rgb="FFFFD966"/>
      </font>
    </dxf>
  </dxfs>
  <tableStyles count="0" defaultTableStyle="TableStyleMedium2" defaultPivotStyle="PivotStyleLight16"/>
  <colors>
    <mruColors>
      <color rgb="FFCCECFF"/>
      <color rgb="FFDAEEF3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ropLines="12" dropStyle="combo" dx="22" fmlaLink="$AG$4" fmlaRange="C46:C57" noThreeD="1" sel="5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99484</xdr:colOff>
      <xdr:row>0</xdr:row>
      <xdr:rowOff>74695</xdr:rowOff>
    </xdr:from>
    <xdr:to>
      <xdr:col>3</xdr:col>
      <xdr:colOff>339091</xdr:colOff>
      <xdr:row>2</xdr:row>
      <xdr:rowOff>128776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784" y="74695"/>
          <a:ext cx="1916007" cy="387456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3</xdr:row>
          <xdr:rowOff>9525</xdr:rowOff>
        </xdr:from>
        <xdr:to>
          <xdr:col>36</xdr:col>
          <xdr:colOff>228600</xdr:colOff>
          <xdr:row>3</xdr:row>
          <xdr:rowOff>171450</xdr:rowOff>
        </xdr:to>
        <xdr:sp macro="" textlink="">
          <xdr:nvSpPr>
            <xdr:cNvPr id="1054" name="Drop Down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BH1048575"/>
  <sheetViews>
    <sheetView showGridLines="0" tabSelected="1" zoomScaleNormal="100" workbookViewId="0">
      <pane xSplit="24" ySplit="10" topLeftCell="Y11" activePane="bottomRight" state="frozen"/>
      <selection pane="topRight" activeCell="P1" sqref="P1"/>
      <selection pane="bottomLeft" activeCell="A11" sqref="A11"/>
      <selection pane="bottomRight" activeCell="AG4" sqref="AG4:AK4"/>
    </sheetView>
  </sheetViews>
  <sheetFormatPr defaultRowHeight="15" outlineLevelCol="1" x14ac:dyDescent="0.25"/>
  <cols>
    <col min="1" max="1" width="2.7109375" style="1" customWidth="1"/>
    <col min="2" max="2" width="4.7109375" style="1" customWidth="1"/>
    <col min="3" max="3" width="25.140625" style="2" customWidth="1"/>
    <col min="4" max="4" width="14.5703125" style="2" customWidth="1" collapsed="1"/>
    <col min="5" max="21" width="4.7109375" style="2" hidden="1" customWidth="1" outlineLevel="1"/>
    <col min="22" max="24" width="9.140625" style="2" hidden="1" customWidth="1" outlineLevel="1"/>
    <col min="25" max="38" width="3.7109375" style="2" customWidth="1"/>
    <col min="39" max="39" width="4.42578125" style="2" customWidth="1"/>
    <col min="40" max="41" width="3.7109375" style="2" customWidth="1"/>
    <col min="42" max="42" width="9.140625" style="2" customWidth="1" collapsed="1"/>
    <col min="43" max="43" width="10.85546875" style="2" hidden="1" customWidth="1" outlineLevel="1"/>
    <col min="44" max="44" width="9.140625" style="2" hidden="1" customWidth="1" outlineLevel="1"/>
    <col min="45" max="45" width="8.85546875" style="2" customWidth="1"/>
    <col min="46" max="16384" width="9.140625" style="2"/>
  </cols>
  <sheetData>
    <row r="1" spans="1:60" ht="10.5" customHeight="1" x14ac:dyDescent="0.25">
      <c r="A1" s="1">
        <f>CHOOSE(vRolik_len,0.4,0.4,0.4,0.4,0.4,0.4,0.4,0.4,0.4,0.4,0.6,0.6,0.6,0.6,0.6,0.8,0.8,0.8,0.8,0.8,0.95,0.95,0.95,0.95,0.95,1,1,1,1,1,1.3,1.3,1.3,1.3,1.3,1.4,1.4,1.4,1.4,1.4,1.6,1.6,1.6,1.6,1.6,1.8,1.8,1.8,1.8,1.8,1.95,1.95,1.95,1.95,)</f>
        <v>0.8</v>
      </c>
    </row>
    <row r="2" spans="1:60" ht="15.75" thickBot="1" x14ac:dyDescent="0.3">
      <c r="Y2" s="93" t="s">
        <v>65</v>
      </c>
      <c r="Z2" s="93"/>
      <c r="AA2" s="93"/>
      <c r="AB2" s="93"/>
      <c r="AC2" s="93"/>
      <c r="AD2" s="93"/>
      <c r="AE2" s="93"/>
      <c r="AF2" s="3"/>
      <c r="AG2" s="95">
        <v>20</v>
      </c>
      <c r="AH2" s="95"/>
      <c r="AI2" s="95"/>
      <c r="AJ2" s="95"/>
      <c r="AK2" s="95"/>
      <c r="AL2" s="4"/>
      <c r="AM2" s="65">
        <f>IF(vRolik_len = 0, 0,
IF(vRolik_len &lt;= 10, 0.4,
IF(vRolik_len &lt;= 15, 0.6,
IF(vRolik_len &lt;= 20, 0.8,
IF(vRolik_len &lt;= 25, 0.95,
IF(vRolik_len &lt;= 30, 1,
IF(vRolik_len &lt;= 35, 1.3,
IF(vRolik_len &lt;= 40, 1.4,
IF(vRolik_len &lt;= 45, 1.6,
IF(vRolik_len &lt;= 50, 1.8,
IF(vRolik_len &lt;= 55, 1.95,
IF(vRolik_len &lt;= 60, 2.2,))))))))))))</f>
        <v>0.8</v>
      </c>
      <c r="AN2" s="4"/>
      <c r="AO2" s="4"/>
    </row>
    <row r="3" spans="1:60" ht="15.75" thickBot="1" x14ac:dyDescent="0.3">
      <c r="A3" s="5"/>
      <c r="B3" s="5"/>
      <c r="Y3" s="93" t="s">
        <v>85</v>
      </c>
      <c r="Z3" s="93"/>
      <c r="AA3" s="93"/>
      <c r="AB3" s="93"/>
      <c r="AC3" s="93"/>
      <c r="AD3" s="93"/>
      <c r="AE3" s="93"/>
      <c r="AF3" s="3"/>
      <c r="AG3" s="96">
        <v>10</v>
      </c>
      <c r="AH3" s="96"/>
      <c r="AI3" s="96"/>
      <c r="AJ3" s="96"/>
      <c r="AK3" s="96"/>
      <c r="AL3" s="4"/>
      <c r="AM3" s="4"/>
      <c r="AN3" s="4"/>
      <c r="AO3" s="4"/>
    </row>
    <row r="4" spans="1:60" ht="15.75" thickBot="1" x14ac:dyDescent="0.3">
      <c r="A4" s="98" t="s">
        <v>63</v>
      </c>
      <c r="B4" s="98"/>
      <c r="C4" s="98"/>
      <c r="D4" s="98"/>
      <c r="Y4" s="93" t="s">
        <v>66</v>
      </c>
      <c r="Z4" s="93"/>
      <c r="AA4" s="93"/>
      <c r="AB4" s="93"/>
      <c r="AC4" s="93"/>
      <c r="AD4" s="93"/>
      <c r="AE4" s="93"/>
      <c r="AG4" s="97">
        <v>5</v>
      </c>
      <c r="AH4" s="97"/>
      <c r="AI4" s="97"/>
      <c r="AJ4" s="97"/>
      <c r="AK4" s="97"/>
    </row>
    <row r="5" spans="1:60" s="4" customFormat="1" ht="18" customHeight="1" x14ac:dyDescent="0.25">
      <c r="A5" s="98" t="s">
        <v>39</v>
      </c>
      <c r="B5" s="98"/>
      <c r="C5" s="98"/>
      <c r="D5" s="98"/>
    </row>
    <row r="6" spans="1:60" s="4" customFormat="1" ht="18" customHeight="1" x14ac:dyDescent="0.25">
      <c r="A6" s="99" t="s">
        <v>64</v>
      </c>
      <c r="B6" s="99"/>
      <c r="C6" s="99"/>
      <c r="D6" s="99"/>
    </row>
    <row r="7" spans="1:60" ht="11.25" customHeight="1" x14ac:dyDescent="0.25">
      <c r="A7" s="5"/>
      <c r="B7" s="92" t="s">
        <v>40</v>
      </c>
      <c r="C7" s="92" t="s">
        <v>89</v>
      </c>
      <c r="D7" s="6" t="s">
        <v>41</v>
      </c>
      <c r="Y7" s="94" t="s">
        <v>86</v>
      </c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4"/>
      <c r="AM7" s="94"/>
      <c r="AN7" s="94"/>
      <c r="AO7" s="94"/>
      <c r="AP7" s="4"/>
      <c r="AQ7" s="4"/>
      <c r="AR7" s="4"/>
      <c r="AS7" s="55"/>
    </row>
    <row r="8" spans="1:60" ht="11.25" customHeight="1" x14ac:dyDescent="0.25">
      <c r="B8" s="92"/>
      <c r="C8" s="92"/>
      <c r="D8" s="6" t="s">
        <v>79</v>
      </c>
      <c r="E8" s="7"/>
      <c r="Y8" s="91"/>
      <c r="Z8" s="91"/>
      <c r="AA8" s="91"/>
      <c r="AB8" s="91"/>
      <c r="AC8" s="91"/>
      <c r="AD8" s="91"/>
      <c r="AE8" s="91"/>
      <c r="AF8" s="91"/>
      <c r="AG8" s="91"/>
      <c r="AH8" s="91"/>
      <c r="AI8" s="91"/>
      <c r="AJ8" s="91"/>
      <c r="AK8" s="91"/>
      <c r="AL8" s="91"/>
      <c r="AM8" s="91"/>
      <c r="AN8" s="91"/>
      <c r="AO8" s="91"/>
      <c r="AP8" s="55" t="s">
        <v>81</v>
      </c>
      <c r="AQ8" s="56" t="s">
        <v>28</v>
      </c>
      <c r="AR8" s="56" t="s">
        <v>34</v>
      </c>
      <c r="AS8" s="55" t="s">
        <v>81</v>
      </c>
    </row>
    <row r="9" spans="1:60" ht="11.25" customHeight="1" x14ac:dyDescent="0.25">
      <c r="B9" s="92"/>
      <c r="C9" s="92"/>
      <c r="D9" s="6" t="s">
        <v>80</v>
      </c>
      <c r="E9" s="9" t="s">
        <v>0</v>
      </c>
      <c r="F9" s="9" t="s">
        <v>1</v>
      </c>
      <c r="G9" s="9" t="s">
        <v>2</v>
      </c>
      <c r="H9" s="9" t="s">
        <v>3</v>
      </c>
      <c r="I9" s="9" t="s">
        <v>4</v>
      </c>
      <c r="J9" s="9" t="s">
        <v>5</v>
      </c>
      <c r="K9" s="9" t="s">
        <v>6</v>
      </c>
      <c r="L9" s="9" t="s">
        <v>7</v>
      </c>
      <c r="M9" s="9" t="s">
        <v>8</v>
      </c>
      <c r="N9" s="9" t="s">
        <v>9</v>
      </c>
      <c r="O9" s="9" t="s">
        <v>10</v>
      </c>
      <c r="P9" s="9" t="s">
        <v>11</v>
      </c>
      <c r="Q9" s="9" t="s">
        <v>12</v>
      </c>
      <c r="R9" s="9" t="s">
        <v>13</v>
      </c>
      <c r="S9" s="9" t="s">
        <v>14</v>
      </c>
      <c r="T9" s="9" t="s">
        <v>15</v>
      </c>
      <c r="U9" s="9" t="s">
        <v>16</v>
      </c>
      <c r="V9" s="8" t="s">
        <v>36</v>
      </c>
      <c r="W9" s="8" t="s">
        <v>37</v>
      </c>
      <c r="X9" s="8" t="s">
        <v>38</v>
      </c>
      <c r="Y9" s="9" t="s">
        <v>0</v>
      </c>
      <c r="Z9" s="9" t="s">
        <v>1</v>
      </c>
      <c r="AA9" s="9" t="s">
        <v>2</v>
      </c>
      <c r="AB9" s="9" t="s">
        <v>3</v>
      </c>
      <c r="AC9" s="9" t="s">
        <v>4</v>
      </c>
      <c r="AD9" s="9" t="s">
        <v>5</v>
      </c>
      <c r="AE9" s="9" t="s">
        <v>6</v>
      </c>
      <c r="AF9" s="9" t="s">
        <v>7</v>
      </c>
      <c r="AG9" s="9" t="s">
        <v>8</v>
      </c>
      <c r="AH9" s="9" t="s">
        <v>9</v>
      </c>
      <c r="AI9" s="9" t="s">
        <v>10</v>
      </c>
      <c r="AJ9" s="9" t="s">
        <v>11</v>
      </c>
      <c r="AK9" s="9" t="s">
        <v>12</v>
      </c>
      <c r="AL9" s="9" t="s">
        <v>13</v>
      </c>
      <c r="AM9" s="9" t="s">
        <v>14</v>
      </c>
      <c r="AN9" s="9" t="s">
        <v>15</v>
      </c>
      <c r="AO9" s="9" t="s">
        <v>16</v>
      </c>
      <c r="AP9" s="10" t="s">
        <v>82</v>
      </c>
      <c r="AQ9" s="10" t="s">
        <v>29</v>
      </c>
      <c r="AR9" s="56" t="s">
        <v>35</v>
      </c>
      <c r="AS9" s="55" t="s">
        <v>58</v>
      </c>
    </row>
    <row r="10" spans="1:60" ht="3.75" customHeight="1" x14ac:dyDescent="0.25">
      <c r="B10" s="92"/>
      <c r="AQ10" s="11"/>
      <c r="AR10" s="12"/>
    </row>
    <row r="11" spans="1:60" ht="15" customHeight="1" x14ac:dyDescent="0.25">
      <c r="A11" s="13"/>
      <c r="B11" s="14" t="s">
        <v>42</v>
      </c>
      <c r="C11" s="15" t="s">
        <v>19</v>
      </c>
      <c r="D11" s="66">
        <f>AS11/AP11</f>
        <v>195.2</v>
      </c>
      <c r="E11" s="67">
        <v>690</v>
      </c>
      <c r="F11" s="68">
        <v>450</v>
      </c>
      <c r="G11" s="69">
        <v>240</v>
      </c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70">
        <f t="shared" ref="V11:V18" si="0">IF(vMonth=1,1,
IF(vMonth=2,1,
IF(vMonth=3,1,
IF(vMonth=4,1,
IF(vMonth=5,1,
IF(vMonth=6,1,
IF(vMonth=7,1,
IF(vMonth=8,1,
IF(vMonth=9,1,
IF(vMonth=10,1,
IF(vMonth=11,1,
IF(vMonth=12,1,))))))))))))</f>
        <v>1</v>
      </c>
      <c r="W11" s="70">
        <f>vSpot_koef</f>
        <v>0.8</v>
      </c>
      <c r="X11" s="70">
        <f t="shared" ref="X11:X27" si="1">V11*W11</f>
        <v>0.8</v>
      </c>
      <c r="Y11" s="71"/>
      <c r="Z11" s="72">
        <v>1</v>
      </c>
      <c r="AA11" s="72">
        <v>1</v>
      </c>
      <c r="AB11" s="8"/>
      <c r="AC11" s="71"/>
      <c r="AD11" s="71">
        <v>1</v>
      </c>
      <c r="AE11" s="71">
        <v>1</v>
      </c>
      <c r="AF11" s="71"/>
      <c r="AG11" s="71"/>
      <c r="AH11" s="71"/>
      <c r="AI11" s="72">
        <v>1</v>
      </c>
      <c r="AJ11" s="72">
        <v>1</v>
      </c>
      <c r="AK11" s="72"/>
      <c r="AL11" s="73"/>
      <c r="AM11" s="73"/>
      <c r="AN11" s="73"/>
      <c r="AO11" s="73"/>
      <c r="AP11" s="61">
        <f t="shared" ref="AP11:AP27" si="2">SUM(Y11:AO11)*vDay</f>
        <v>60</v>
      </c>
      <c r="AQ11" s="63">
        <f>(SUM(Z11:AA11,AI11:AK11)*E11+
SUM(Y11,AC11:AH11)*F11+
SUM(AL11:AO11)*G11
)*X11*vDay</f>
        <v>29280</v>
      </c>
      <c r="AR11" s="17">
        <v>0.6</v>
      </c>
      <c r="AS11" s="18">
        <f t="shared" ref="AS11:AS27" si="3">AQ11*(1-AR11)</f>
        <v>11712</v>
      </c>
      <c r="AT11" s="19"/>
      <c r="AU11" s="20"/>
      <c r="AV11" s="16"/>
      <c r="AZ11" s="21"/>
      <c r="BA11" s="15"/>
      <c r="BD11" s="21"/>
      <c r="BE11" s="15"/>
      <c r="BG11" s="21"/>
      <c r="BH11" s="15"/>
    </row>
    <row r="12" spans="1:60" ht="15" customHeight="1" x14ac:dyDescent="0.25">
      <c r="A12" s="13"/>
      <c r="B12" s="14" t="s">
        <v>43</v>
      </c>
      <c r="C12" s="15" t="s">
        <v>88</v>
      </c>
      <c r="D12" s="66">
        <f t="shared" ref="D12:D27" si="4">AS12/AP12</f>
        <v>156.80000000000001</v>
      </c>
      <c r="E12" s="67">
        <v>540</v>
      </c>
      <c r="F12" s="74">
        <v>390</v>
      </c>
      <c r="G12" s="75">
        <v>210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70">
        <f t="shared" si="0"/>
        <v>1</v>
      </c>
      <c r="W12" s="70">
        <f>vSpot_koef</f>
        <v>0.8</v>
      </c>
      <c r="X12" s="70">
        <f t="shared" si="1"/>
        <v>0.8</v>
      </c>
      <c r="Y12" s="76"/>
      <c r="Z12" s="72">
        <v>1</v>
      </c>
      <c r="AA12" s="72">
        <v>1</v>
      </c>
      <c r="AB12" s="76"/>
      <c r="AC12" s="76"/>
      <c r="AD12" s="76">
        <v>1</v>
      </c>
      <c r="AE12" s="76">
        <v>1</v>
      </c>
      <c r="AF12" s="76"/>
      <c r="AG12" s="76"/>
      <c r="AH12" s="76"/>
      <c r="AI12" s="72">
        <v>1</v>
      </c>
      <c r="AJ12" s="72">
        <v>1</v>
      </c>
      <c r="AK12" s="72"/>
      <c r="AL12" s="77"/>
      <c r="AM12" s="77"/>
      <c r="AN12" s="77"/>
      <c r="AO12" s="77"/>
      <c r="AP12" s="61">
        <f t="shared" si="2"/>
        <v>60</v>
      </c>
      <c r="AQ12" s="63">
        <f>(SUM(Z12:AA12, AI12:AK12)*E12+
SUM(Y12, AB12:AH12)*F12+
SUM(AL12:AO12)*G12
)*X12*vDay</f>
        <v>23520</v>
      </c>
      <c r="AR12" s="17">
        <v>0.6</v>
      </c>
      <c r="AS12" s="18">
        <f t="shared" si="3"/>
        <v>9408</v>
      </c>
      <c r="AT12" s="19"/>
      <c r="AU12" s="20"/>
      <c r="AV12" s="16"/>
      <c r="AZ12" s="21"/>
      <c r="BA12" s="15"/>
      <c r="BD12" s="21"/>
      <c r="BE12" s="15"/>
      <c r="BG12" s="21"/>
      <c r="BH12" s="15"/>
    </row>
    <row r="13" spans="1:60" x14ac:dyDescent="0.25">
      <c r="A13" s="13"/>
      <c r="B13" s="14" t="s">
        <v>49</v>
      </c>
      <c r="C13" s="15" t="s">
        <v>50</v>
      </c>
      <c r="D13" s="66">
        <f t="shared" si="4"/>
        <v>168.96</v>
      </c>
      <c r="E13" s="67">
        <v>960</v>
      </c>
      <c r="F13" s="78">
        <v>450</v>
      </c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70">
        <f t="shared" si="0"/>
        <v>1</v>
      </c>
      <c r="W13" s="70">
        <f>vRolik_len/30</f>
        <v>0.66666666666666663</v>
      </c>
      <c r="X13" s="70">
        <f>V13*W13</f>
        <v>0.66666666666666663</v>
      </c>
      <c r="Y13" s="72"/>
      <c r="Z13" s="72">
        <v>1</v>
      </c>
      <c r="AA13" s="72">
        <v>1</v>
      </c>
      <c r="AB13" s="72"/>
      <c r="AC13" s="72"/>
      <c r="AD13" s="72">
        <v>1</v>
      </c>
      <c r="AE13" s="72">
        <v>1</v>
      </c>
      <c r="AF13" s="72"/>
      <c r="AG13" s="72"/>
      <c r="AH13" s="72"/>
      <c r="AI13" s="72">
        <v>1</v>
      </c>
      <c r="AJ13" s="72">
        <v>1</v>
      </c>
      <c r="AK13" s="72"/>
      <c r="AL13" s="79"/>
      <c r="AM13" s="79"/>
      <c r="AN13" s="79"/>
      <c r="AO13" s="79"/>
      <c r="AP13" s="61">
        <f t="shared" si="2"/>
        <v>60</v>
      </c>
      <c r="AQ13" s="63">
        <f>(SUM(Y13:AK13)*E13+
SUM(AL13:AO13)*F13
)*X13*vDay</f>
        <v>38400</v>
      </c>
      <c r="AR13" s="17">
        <f>1-(1-0.67)*(1-0.2)</f>
        <v>0.73599999999999999</v>
      </c>
      <c r="AS13" s="18">
        <f>AQ13*(1-AR13)</f>
        <v>10137.6</v>
      </c>
      <c r="AT13" s="19"/>
      <c r="AU13" s="20"/>
      <c r="AV13" s="16"/>
      <c r="AZ13" s="21"/>
      <c r="BA13" s="15"/>
      <c r="BD13" s="21"/>
      <c r="BE13" s="15"/>
      <c r="BG13" s="21"/>
      <c r="BH13" s="15"/>
    </row>
    <row r="14" spans="1:60" x14ac:dyDescent="0.25">
      <c r="A14" s="13"/>
      <c r="B14" s="14" t="s">
        <v>47</v>
      </c>
      <c r="C14" s="15" t="s">
        <v>62</v>
      </c>
      <c r="D14" s="66">
        <f t="shared" si="4"/>
        <v>52.160000000000046</v>
      </c>
      <c r="E14" s="80">
        <v>1196</v>
      </c>
      <c r="F14" s="80">
        <v>1196</v>
      </c>
      <c r="G14" s="80">
        <v>1196</v>
      </c>
      <c r="H14" s="80">
        <v>1196</v>
      </c>
      <c r="I14" s="80">
        <v>868</v>
      </c>
      <c r="J14" s="80">
        <v>868</v>
      </c>
      <c r="K14" s="80">
        <v>868</v>
      </c>
      <c r="L14" s="80">
        <v>868</v>
      </c>
      <c r="M14" s="80">
        <v>868</v>
      </c>
      <c r="N14" s="80">
        <v>868</v>
      </c>
      <c r="O14" s="80">
        <v>1196</v>
      </c>
      <c r="P14" s="80">
        <v>1196</v>
      </c>
      <c r="Q14" s="80">
        <v>1196</v>
      </c>
      <c r="R14" s="80">
        <v>445</v>
      </c>
      <c r="S14" s="80">
        <v>445</v>
      </c>
      <c r="T14" s="80">
        <v>445</v>
      </c>
      <c r="U14" s="80">
        <v>445</v>
      </c>
      <c r="V14" s="70">
        <f t="shared" si="0"/>
        <v>1</v>
      </c>
      <c r="W14" s="70">
        <f>vSpot_koef</f>
        <v>0.8</v>
      </c>
      <c r="X14" s="70">
        <f>V14*W14</f>
        <v>0.8</v>
      </c>
      <c r="Y14" s="72"/>
      <c r="Z14" s="72">
        <v>1</v>
      </c>
      <c r="AA14" s="72">
        <v>1</v>
      </c>
      <c r="AB14" s="72"/>
      <c r="AC14" s="81"/>
      <c r="AD14" s="81">
        <v>1</v>
      </c>
      <c r="AE14" s="81">
        <v>1</v>
      </c>
      <c r="AF14" s="81"/>
      <c r="AG14" s="81"/>
      <c r="AH14" s="81"/>
      <c r="AI14" s="72">
        <v>1</v>
      </c>
      <c r="AJ14" s="72">
        <v>1</v>
      </c>
      <c r="AK14" s="72"/>
      <c r="AL14" s="73"/>
      <c r="AM14" s="73"/>
      <c r="AN14" s="73"/>
      <c r="AO14" s="73"/>
      <c r="AP14" s="61">
        <f t="shared" si="2"/>
        <v>60</v>
      </c>
      <c r="AQ14" s="63">
        <f>(Y14*E14+Z14*F14+AA14*G14+AB14*H14+AC14*I14+AD14*J14+AE14*K14+AF14*L14+AG14*M14+AH14*N14+AI14*O14+AJ14*P14+AK14*Q14+AL14*R14+AM14*S14+AN14*T14+AO14*U14)*X14*vDay</f>
        <v>52160</v>
      </c>
      <c r="AR14" s="17">
        <v>0.94</v>
      </c>
      <c r="AS14" s="18">
        <f>AQ14*(1-AR14)</f>
        <v>3129.6000000000026</v>
      </c>
      <c r="AT14" s="19"/>
      <c r="AU14" s="20"/>
      <c r="AV14" s="16"/>
      <c r="AZ14" s="21"/>
      <c r="BA14" s="15"/>
      <c r="BD14" s="21"/>
      <c r="BE14" s="15"/>
      <c r="BG14" s="21"/>
      <c r="BH14" s="15"/>
    </row>
    <row r="15" spans="1:60" x14ac:dyDescent="0.25">
      <c r="A15" s="13"/>
      <c r="B15" s="14" t="s">
        <v>61</v>
      </c>
      <c r="C15" s="15" t="s">
        <v>59</v>
      </c>
      <c r="D15" s="66">
        <f t="shared" si="4"/>
        <v>52.160000000000046</v>
      </c>
      <c r="E15" s="80">
        <v>1196</v>
      </c>
      <c r="F15" s="80">
        <v>1196</v>
      </c>
      <c r="G15" s="80">
        <v>1196</v>
      </c>
      <c r="H15" s="80">
        <v>1196</v>
      </c>
      <c r="I15" s="80">
        <v>868</v>
      </c>
      <c r="J15" s="80">
        <v>868</v>
      </c>
      <c r="K15" s="80">
        <v>868</v>
      </c>
      <c r="L15" s="80">
        <v>868</v>
      </c>
      <c r="M15" s="80">
        <v>868</v>
      </c>
      <c r="N15" s="80">
        <v>868</v>
      </c>
      <c r="O15" s="80">
        <v>1196</v>
      </c>
      <c r="P15" s="80">
        <v>1196</v>
      </c>
      <c r="Q15" s="80">
        <v>1196</v>
      </c>
      <c r="R15" s="80">
        <v>445</v>
      </c>
      <c r="S15" s="80">
        <v>445</v>
      </c>
      <c r="T15" s="80">
        <v>445</v>
      </c>
      <c r="U15" s="80">
        <v>445</v>
      </c>
      <c r="V15" s="70">
        <f t="shared" si="0"/>
        <v>1</v>
      </c>
      <c r="W15" s="70">
        <f>vSpot_koef</f>
        <v>0.8</v>
      </c>
      <c r="X15" s="70">
        <f>V15*W15</f>
        <v>0.8</v>
      </c>
      <c r="Y15" s="72"/>
      <c r="Z15" s="72">
        <v>1</v>
      </c>
      <c r="AA15" s="72">
        <v>1</v>
      </c>
      <c r="AB15" s="72"/>
      <c r="AC15" s="81"/>
      <c r="AD15" s="81">
        <v>1</v>
      </c>
      <c r="AE15" s="81">
        <v>1</v>
      </c>
      <c r="AF15" s="81"/>
      <c r="AG15" s="81"/>
      <c r="AH15" s="81"/>
      <c r="AI15" s="72">
        <v>1</v>
      </c>
      <c r="AJ15" s="72">
        <v>1</v>
      </c>
      <c r="AK15" s="72"/>
      <c r="AL15" s="73"/>
      <c r="AM15" s="73"/>
      <c r="AN15" s="73"/>
      <c r="AO15" s="73"/>
      <c r="AP15" s="61">
        <f t="shared" ref="AP15" si="5">SUM(Y15:AO15)*vDay</f>
        <v>60</v>
      </c>
      <c r="AQ15" s="63">
        <f>(Y15*E15+Z15*F15+AA15*G15+AB15*H15+AC15*I15+AD15*J15+AE15*K15+AF15*L15+AG15*M15+AH15*N15+AI15*O15+AJ15*P15+AK15*Q15+AL15*R15+AM15*S15+AN15*T15+AO15*U15)*X15*vDay</f>
        <v>52160</v>
      </c>
      <c r="AR15" s="17">
        <v>0.94</v>
      </c>
      <c r="AS15" s="18">
        <f>AQ15*(1-AR15)</f>
        <v>3129.6000000000026</v>
      </c>
      <c r="AT15" s="19"/>
      <c r="AU15" s="20"/>
      <c r="AV15" s="16"/>
      <c r="AZ15" s="21"/>
      <c r="BA15" s="15"/>
      <c r="BD15" s="21"/>
      <c r="BE15" s="15"/>
      <c r="BG15" s="21"/>
      <c r="BH15" s="15"/>
    </row>
    <row r="16" spans="1:60" x14ac:dyDescent="0.25">
      <c r="A16" s="13"/>
      <c r="B16" s="14" t="s">
        <v>48</v>
      </c>
      <c r="C16" s="15" t="s">
        <v>18</v>
      </c>
      <c r="D16" s="66">
        <f t="shared" si="4"/>
        <v>57.6</v>
      </c>
      <c r="E16" s="67">
        <v>195</v>
      </c>
      <c r="F16" s="82">
        <v>150</v>
      </c>
      <c r="G16" s="83">
        <v>135</v>
      </c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70">
        <f t="shared" si="0"/>
        <v>1</v>
      </c>
      <c r="W16" s="70">
        <f>vSpot_koef</f>
        <v>0.8</v>
      </c>
      <c r="X16" s="70">
        <f t="shared" ref="X16" si="6">V16*W16</f>
        <v>0.8</v>
      </c>
      <c r="Y16" s="72"/>
      <c r="Z16" s="72">
        <v>1</v>
      </c>
      <c r="AA16" s="72">
        <v>1</v>
      </c>
      <c r="AB16" s="72"/>
      <c r="AC16" s="81"/>
      <c r="AD16" s="81">
        <v>1</v>
      </c>
      <c r="AE16" s="81">
        <v>1</v>
      </c>
      <c r="AF16" s="81"/>
      <c r="AG16" s="81"/>
      <c r="AH16" s="72"/>
      <c r="AI16" s="72">
        <v>1</v>
      </c>
      <c r="AJ16" s="72">
        <v>1</v>
      </c>
      <c r="AK16" s="72"/>
      <c r="AL16" s="76"/>
      <c r="AM16" s="76"/>
      <c r="AN16" s="76"/>
      <c r="AO16" s="76"/>
      <c r="AP16" s="61">
        <f t="shared" ref="AP16" si="7">SUM(Y16:AO16)*vDay</f>
        <v>60</v>
      </c>
      <c r="AQ16" s="63">
        <f>(SUM(Y16:AB16, AH16:AK16)*E16+
SUM(AC16:AG16)*F16+
SUM(AL16:AO16)*G16
)*X16*vDay</f>
        <v>8640</v>
      </c>
      <c r="AR16" s="17">
        <v>0.6</v>
      </c>
      <c r="AS16" s="18">
        <f t="shared" ref="AS16" si="8">AQ16*(1-AR16)</f>
        <v>3456</v>
      </c>
      <c r="AT16" s="19"/>
      <c r="AU16" s="20"/>
      <c r="AV16" s="16"/>
      <c r="AZ16" s="21"/>
      <c r="BA16" s="15"/>
      <c r="BD16" s="21"/>
      <c r="BE16" s="15"/>
      <c r="BG16" s="21"/>
      <c r="BH16" s="15"/>
    </row>
    <row r="17" spans="1:60" x14ac:dyDescent="0.25">
      <c r="A17" s="22"/>
      <c r="B17" s="23" t="s">
        <v>45</v>
      </c>
      <c r="C17" s="15" t="s">
        <v>21</v>
      </c>
      <c r="D17" s="66">
        <f t="shared" si="4"/>
        <v>80</v>
      </c>
      <c r="E17" s="67">
        <v>270</v>
      </c>
      <c r="F17" s="84">
        <v>210</v>
      </c>
      <c r="G17" s="85">
        <v>180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70">
        <f t="shared" si="0"/>
        <v>1</v>
      </c>
      <c r="W17" s="70">
        <f>vSpot_koef</f>
        <v>0.8</v>
      </c>
      <c r="X17" s="70">
        <f>V17*W17</f>
        <v>0.8</v>
      </c>
      <c r="Y17" s="72"/>
      <c r="Z17" s="72">
        <v>1</v>
      </c>
      <c r="AA17" s="72">
        <v>1</v>
      </c>
      <c r="AB17" s="72"/>
      <c r="AC17" s="86"/>
      <c r="AD17" s="86">
        <v>1</v>
      </c>
      <c r="AE17" s="86">
        <v>1</v>
      </c>
      <c r="AF17" s="86"/>
      <c r="AG17" s="86"/>
      <c r="AH17" s="72"/>
      <c r="AI17" s="72">
        <v>1</v>
      </c>
      <c r="AJ17" s="72">
        <v>1</v>
      </c>
      <c r="AK17" s="72"/>
      <c r="AL17" s="71"/>
      <c r="AM17" s="71"/>
      <c r="AN17" s="71"/>
      <c r="AO17" s="71"/>
      <c r="AP17" s="61">
        <f t="shared" si="2"/>
        <v>60</v>
      </c>
      <c r="AQ17" s="63">
        <f>(SUM(Y17:AB17, AH17:AK17)*E17+
SUM(AC17:AG17)*F17+
SUM(AL17:AO17)*G17
)*X17*vDay</f>
        <v>12000</v>
      </c>
      <c r="AR17" s="17">
        <v>0.6</v>
      </c>
      <c r="AS17" s="18">
        <f>AQ17*(1-AR17)</f>
        <v>4800</v>
      </c>
      <c r="AT17" s="19"/>
      <c r="AU17" s="20"/>
      <c r="AV17" s="16"/>
      <c r="AZ17" s="21"/>
      <c r="BA17" s="15"/>
      <c r="BD17" s="21"/>
      <c r="BE17" s="15"/>
      <c r="BG17" s="21"/>
      <c r="BH17" s="15"/>
    </row>
    <row r="18" spans="1:60" x14ac:dyDescent="0.25">
      <c r="A18" s="22"/>
      <c r="B18" s="23" t="s">
        <v>44</v>
      </c>
      <c r="C18" s="15" t="s">
        <v>22</v>
      </c>
      <c r="D18" s="66">
        <f t="shared" si="4"/>
        <v>80</v>
      </c>
      <c r="E18" s="67">
        <v>270</v>
      </c>
      <c r="F18" s="84">
        <v>210</v>
      </c>
      <c r="G18" s="85">
        <v>180</v>
      </c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70">
        <f t="shared" si="0"/>
        <v>1</v>
      </c>
      <c r="W18" s="70">
        <f>vSpot_koef</f>
        <v>0.8</v>
      </c>
      <c r="X18" s="70">
        <f t="shared" si="1"/>
        <v>0.8</v>
      </c>
      <c r="Y18" s="72"/>
      <c r="Z18" s="72">
        <v>1</v>
      </c>
      <c r="AA18" s="72">
        <v>1</v>
      </c>
      <c r="AB18" s="72"/>
      <c r="AC18" s="86"/>
      <c r="AD18" s="86">
        <v>1</v>
      </c>
      <c r="AE18" s="86">
        <v>1</v>
      </c>
      <c r="AF18" s="86"/>
      <c r="AG18" s="86"/>
      <c r="AH18" s="72"/>
      <c r="AI18" s="72">
        <v>1</v>
      </c>
      <c r="AJ18" s="72">
        <v>1</v>
      </c>
      <c r="AK18" s="72"/>
      <c r="AL18" s="71"/>
      <c r="AM18" s="71"/>
      <c r="AN18" s="71"/>
      <c r="AO18" s="71"/>
      <c r="AP18" s="61">
        <f t="shared" si="2"/>
        <v>60</v>
      </c>
      <c r="AQ18" s="63">
        <f>(SUM(Y18:AB18, AH18:AK18)*E18+
SUM(AC18:AG18)*F18+
SUM(AL18:AO18)*G18
)*X18*vDay</f>
        <v>12000</v>
      </c>
      <c r="AR18" s="17">
        <v>0.6</v>
      </c>
      <c r="AS18" s="18">
        <f t="shared" si="3"/>
        <v>4800</v>
      </c>
      <c r="AT18" s="19"/>
      <c r="AU18" s="20"/>
      <c r="AV18" s="16"/>
      <c r="AZ18" s="21"/>
      <c r="BA18" s="15"/>
      <c r="BD18" s="21"/>
      <c r="BE18" s="15"/>
      <c r="BG18" s="21"/>
      <c r="BH18" s="15"/>
    </row>
    <row r="19" spans="1:60" x14ac:dyDescent="0.25">
      <c r="A19" s="22"/>
      <c r="B19" s="23" t="s">
        <v>54</v>
      </c>
      <c r="C19" s="15" t="s">
        <v>23</v>
      </c>
      <c r="D19" s="66">
        <f t="shared" si="4"/>
        <v>66.400000000000006</v>
      </c>
      <c r="E19" s="67">
        <v>249</v>
      </c>
      <c r="F19" s="87">
        <v>249</v>
      </c>
      <c r="G19" s="85">
        <v>249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70">
        <f t="shared" ref="V19:V27" si="9">IF(vMonth=1,1,
IF(vMonth=2,1,
IF(vMonth=3,1,
IF(vMonth=4,1,
IF(vMonth=5,1,
IF(vMonth=6,1,
IF(vMonth=7,1,
IF(vMonth=8,1,
IF(vMonth=9,1,
IF(vMonth=10,1,
IF(vMonth=11,1.1,
IF(vMonth=12,1.2,))))))))))))</f>
        <v>1</v>
      </c>
      <c r="W19" s="70">
        <f>vRolik_len/30</f>
        <v>0.66666666666666663</v>
      </c>
      <c r="X19" s="70">
        <f>V19*W19</f>
        <v>0.66666666666666663</v>
      </c>
      <c r="Y19" s="88"/>
      <c r="Z19" s="72">
        <v>1</v>
      </c>
      <c r="AA19" s="72">
        <v>1</v>
      </c>
      <c r="AB19" s="88"/>
      <c r="AC19" s="88"/>
      <c r="AD19" s="88">
        <v>1</v>
      </c>
      <c r="AE19" s="88">
        <v>1</v>
      </c>
      <c r="AF19" s="88"/>
      <c r="AG19" s="88"/>
      <c r="AH19" s="88"/>
      <c r="AI19" s="72">
        <v>1</v>
      </c>
      <c r="AJ19" s="72">
        <v>1</v>
      </c>
      <c r="AK19" s="88"/>
      <c r="AL19" s="71"/>
      <c r="AM19" s="71"/>
      <c r="AN19" s="71"/>
      <c r="AO19" s="71"/>
      <c r="AP19" s="61">
        <f t="shared" si="2"/>
        <v>60</v>
      </c>
      <c r="AQ19" s="63">
        <f>(SUM(Z19:AA19, AI19:AJ19)*E19+
SUM(Y19, AB19:AH19, AK19)*F19+
SUM(AL19:AO19)*G19
)*X19*vDay</f>
        <v>9960</v>
      </c>
      <c r="AR19" s="17">
        <v>0.6</v>
      </c>
      <c r="AS19" s="18">
        <f>AQ19*(1-AR19)</f>
        <v>3984</v>
      </c>
      <c r="AT19" s="19"/>
      <c r="AU19" s="20"/>
      <c r="AV19" s="16"/>
      <c r="AZ19" s="21"/>
      <c r="BA19" s="15"/>
      <c r="BD19" s="21"/>
      <c r="BE19" s="15"/>
      <c r="BG19" s="21"/>
      <c r="BH19" s="15"/>
    </row>
    <row r="20" spans="1:60" x14ac:dyDescent="0.25">
      <c r="A20" s="22"/>
      <c r="B20" s="23" t="s">
        <v>33</v>
      </c>
      <c r="C20" s="15" t="s">
        <v>24</v>
      </c>
      <c r="D20" s="66">
        <f t="shared" si="4"/>
        <v>57.6</v>
      </c>
      <c r="E20" s="67">
        <v>195</v>
      </c>
      <c r="F20" s="82">
        <v>150</v>
      </c>
      <c r="G20" s="83">
        <v>135</v>
      </c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70">
        <f>IF(vMonth=1,1,
IF(vMonth=2,1,
IF(vMonth=3,1,
IF(vMonth=4,1,
IF(vMonth=5,1,
IF(vMonth=6,1,
IF(vMonth=7,1,
IF(vMonth=8,1,
IF(vMonth=9,1,
IF(vMonth=10,1,
IF(vMonth=11,1,
IF(vMonth=12,1,))))))))))))</f>
        <v>1</v>
      </c>
      <c r="W20" s="70">
        <f>vSpot_koef</f>
        <v>0.8</v>
      </c>
      <c r="X20" s="70">
        <f t="shared" si="1"/>
        <v>0.8</v>
      </c>
      <c r="Y20" s="72"/>
      <c r="Z20" s="72">
        <v>1</v>
      </c>
      <c r="AA20" s="72">
        <v>1</v>
      </c>
      <c r="AB20" s="72"/>
      <c r="AC20" s="81"/>
      <c r="AD20" s="81">
        <v>1</v>
      </c>
      <c r="AE20" s="81">
        <v>1</v>
      </c>
      <c r="AF20" s="81"/>
      <c r="AG20" s="81"/>
      <c r="AH20" s="72"/>
      <c r="AI20" s="72">
        <v>1</v>
      </c>
      <c r="AJ20" s="72">
        <v>1</v>
      </c>
      <c r="AK20" s="72"/>
      <c r="AL20" s="76"/>
      <c r="AM20" s="76"/>
      <c r="AN20" s="76"/>
      <c r="AO20" s="76"/>
      <c r="AP20" s="61">
        <f t="shared" si="2"/>
        <v>60</v>
      </c>
      <c r="AQ20" s="63">
        <f>(SUM(Y20:AB20, AH20:AK20)*E20+
SUM(AC20:AG20)*F20+
SUM(AL20:AO20)*G20
)*X20*vDay</f>
        <v>8640</v>
      </c>
      <c r="AR20" s="17">
        <v>0.6</v>
      </c>
      <c r="AS20" s="18">
        <f t="shared" si="3"/>
        <v>3456</v>
      </c>
      <c r="AT20" s="19"/>
      <c r="AU20" s="20"/>
      <c r="AV20" s="16"/>
      <c r="AZ20" s="21"/>
      <c r="BA20" s="15"/>
      <c r="BD20" s="21"/>
      <c r="BE20" s="15"/>
      <c r="BG20" s="21"/>
      <c r="BH20" s="15"/>
    </row>
    <row r="21" spans="1:60" x14ac:dyDescent="0.25">
      <c r="A21" s="22"/>
      <c r="B21" s="23" t="s">
        <v>46</v>
      </c>
      <c r="C21" s="15" t="s">
        <v>25</v>
      </c>
      <c r="D21" s="66">
        <f t="shared" si="4"/>
        <v>57.6</v>
      </c>
      <c r="E21" s="67">
        <v>195</v>
      </c>
      <c r="F21" s="82">
        <v>150</v>
      </c>
      <c r="G21" s="83">
        <v>135</v>
      </c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70">
        <f>IF(vMonth=1,1,
IF(vMonth=2,1,
IF(vMonth=3,1,
IF(vMonth=4,1,
IF(vMonth=5,1,
IF(vMonth=6,1,
IF(vMonth=7,1,
IF(vMonth=8,1,
IF(vMonth=9,1,
IF(vMonth=10,1,
IF(vMonth=11,1,
IF(vMonth=12,1,))))))))))))</f>
        <v>1</v>
      </c>
      <c r="W21" s="70">
        <f>vSpot_koef</f>
        <v>0.8</v>
      </c>
      <c r="X21" s="70">
        <f t="shared" si="1"/>
        <v>0.8</v>
      </c>
      <c r="Y21" s="72"/>
      <c r="Z21" s="72">
        <v>1</v>
      </c>
      <c r="AA21" s="72">
        <v>1</v>
      </c>
      <c r="AB21" s="72"/>
      <c r="AC21" s="81"/>
      <c r="AD21" s="81">
        <v>1</v>
      </c>
      <c r="AE21" s="81">
        <v>1</v>
      </c>
      <c r="AF21" s="81"/>
      <c r="AG21" s="81"/>
      <c r="AH21" s="72"/>
      <c r="AI21" s="72">
        <v>1</v>
      </c>
      <c r="AJ21" s="72">
        <v>1</v>
      </c>
      <c r="AK21" s="72"/>
      <c r="AL21" s="76"/>
      <c r="AM21" s="76"/>
      <c r="AN21" s="76"/>
      <c r="AO21" s="76"/>
      <c r="AP21" s="61">
        <f t="shared" si="2"/>
        <v>60</v>
      </c>
      <c r="AQ21" s="63">
        <f>(SUM(Y21:AB21, AH21:AK21)*E21+
SUM(AC21:AG21)*F21+
SUM(AL21:AO21)*G21
)*X21*vDay</f>
        <v>8640</v>
      </c>
      <c r="AR21" s="17">
        <v>0.6</v>
      </c>
      <c r="AS21" s="18">
        <f t="shared" si="3"/>
        <v>3456</v>
      </c>
      <c r="AT21" s="19"/>
      <c r="AU21" s="20"/>
      <c r="AV21" s="16"/>
      <c r="AZ21" s="21"/>
      <c r="BA21" s="15"/>
      <c r="BD21" s="21"/>
      <c r="BE21" s="15"/>
      <c r="BG21" s="21"/>
      <c r="BH21" s="15"/>
    </row>
    <row r="22" spans="1:60" x14ac:dyDescent="0.25">
      <c r="A22" s="13"/>
      <c r="B22" s="14" t="s">
        <v>31</v>
      </c>
      <c r="C22" s="15" t="s">
        <v>53</v>
      </c>
      <c r="D22" s="66">
        <f t="shared" si="4"/>
        <v>50</v>
      </c>
      <c r="E22" s="67">
        <v>300</v>
      </c>
      <c r="F22" s="82">
        <v>300</v>
      </c>
      <c r="G22" s="69">
        <v>300</v>
      </c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70">
        <f>IF(vMonth=1,1,
IF(vMonth=2,1,
IF(vMonth=3,1,
IF(vMonth=4,1,
IF(vMonth=5,1,
IF(vMonth=6,1,
IF(vMonth=7,1,
IF(vMonth=8,1,
IF(vMonth=9,1,
IF(vMonth=10,1,
IF(vMonth=11,1,
IF(vMonth=12,1,))))))))))))</f>
        <v>1</v>
      </c>
      <c r="W22" s="70">
        <f t="shared" ref="W22:W27" si="10">vRolik_len/30</f>
        <v>0.66666666666666663</v>
      </c>
      <c r="X22" s="70">
        <f>V22*W22</f>
        <v>0.66666666666666663</v>
      </c>
      <c r="Y22" s="72"/>
      <c r="Z22" s="72">
        <v>1</v>
      </c>
      <c r="AA22" s="72">
        <v>1</v>
      </c>
      <c r="AB22" s="72"/>
      <c r="AC22" s="81"/>
      <c r="AD22" s="81">
        <v>1</v>
      </c>
      <c r="AE22" s="81">
        <v>1</v>
      </c>
      <c r="AF22" s="81"/>
      <c r="AG22" s="81"/>
      <c r="AH22" s="72"/>
      <c r="AI22" s="72">
        <v>1</v>
      </c>
      <c r="AJ22" s="72">
        <v>1</v>
      </c>
      <c r="AK22" s="72"/>
      <c r="AL22" s="73"/>
      <c r="AM22" s="73"/>
      <c r="AN22" s="73"/>
      <c r="AO22" s="73"/>
      <c r="AP22" s="61">
        <f t="shared" si="2"/>
        <v>60</v>
      </c>
      <c r="AQ22" s="63">
        <f>(SUM(Y22:AB22, AH22:AK22)*E22+
SUM(AC22:AG22)*F22+
SUM(AL22:AO22)*G22
)*X22*vDay</f>
        <v>12000</v>
      </c>
      <c r="AR22" s="17">
        <v>0.75</v>
      </c>
      <c r="AS22" s="18">
        <f t="shared" si="3"/>
        <v>3000</v>
      </c>
      <c r="AT22" s="19"/>
      <c r="AU22" s="20"/>
      <c r="AV22" s="16"/>
      <c r="AZ22" s="21"/>
      <c r="BA22" s="15"/>
      <c r="BD22" s="21"/>
      <c r="BE22" s="15"/>
      <c r="BG22" s="21"/>
      <c r="BH22" s="15"/>
    </row>
    <row r="23" spans="1:60" x14ac:dyDescent="0.25">
      <c r="A23" s="22"/>
      <c r="B23" s="23" t="s">
        <v>51</v>
      </c>
      <c r="C23" s="15" t="s">
        <v>52</v>
      </c>
      <c r="D23" s="66">
        <f t="shared" si="4"/>
        <v>70</v>
      </c>
      <c r="E23" s="67">
        <v>420</v>
      </c>
      <c r="F23" s="74">
        <v>420</v>
      </c>
      <c r="G23" s="69">
        <v>420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70">
        <f>IF(vMonth=1,1,
IF(vMonth=2,1,
IF(vMonth=3,1,
IF(vMonth=4,1,
IF(vMonth=5,1,
IF(vMonth=6,1,
IF(vMonth=7,1,
IF(vMonth=8,1,
IF(vMonth=9,1,
IF(vMonth=10,1,
IF(vMonth=11,1,
IF(vMonth=12,1,))))))))))))</f>
        <v>1</v>
      </c>
      <c r="W23" s="70">
        <f t="shared" si="10"/>
        <v>0.66666666666666663</v>
      </c>
      <c r="X23" s="70">
        <f t="shared" si="1"/>
        <v>0.66666666666666663</v>
      </c>
      <c r="Y23" s="72"/>
      <c r="Z23" s="72">
        <v>1</v>
      </c>
      <c r="AA23" s="72">
        <v>1</v>
      </c>
      <c r="AB23" s="72"/>
      <c r="AC23" s="76"/>
      <c r="AD23" s="76">
        <v>1</v>
      </c>
      <c r="AE23" s="76">
        <v>1</v>
      </c>
      <c r="AF23" s="76"/>
      <c r="AG23" s="76"/>
      <c r="AH23" s="72"/>
      <c r="AI23" s="72">
        <v>1</v>
      </c>
      <c r="AJ23" s="72">
        <v>1</v>
      </c>
      <c r="AK23" s="72"/>
      <c r="AL23" s="73"/>
      <c r="AM23" s="73"/>
      <c r="AN23" s="73"/>
      <c r="AO23" s="73"/>
      <c r="AP23" s="61">
        <f t="shared" si="2"/>
        <v>60</v>
      </c>
      <c r="AQ23" s="63">
        <f>(SUM(Y23:AB23, AH23:AK23)*E23+
SUM(AC23:AG23)*F23+
SUM(AL23:AO23)*G23
)*X23*vDay</f>
        <v>16800</v>
      </c>
      <c r="AR23" s="17">
        <v>0.75</v>
      </c>
      <c r="AS23" s="18">
        <f t="shared" si="3"/>
        <v>4200</v>
      </c>
      <c r="AT23" s="19"/>
      <c r="AU23" s="20"/>
      <c r="AV23" s="16"/>
      <c r="AZ23" s="21"/>
      <c r="BA23" s="15"/>
      <c r="BD23" s="21"/>
      <c r="BE23" s="15"/>
      <c r="BG23" s="21"/>
      <c r="BH23" s="15"/>
    </row>
    <row r="24" spans="1:60" x14ac:dyDescent="0.25">
      <c r="A24" s="13"/>
      <c r="B24" s="14" t="s">
        <v>32</v>
      </c>
      <c r="C24" s="15" t="s">
        <v>20</v>
      </c>
      <c r="D24" s="66">
        <f t="shared" si="4"/>
        <v>63.35</v>
      </c>
      <c r="E24" s="67">
        <v>380.1</v>
      </c>
      <c r="F24" s="78">
        <v>380.1</v>
      </c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70">
        <f>IF(vMonth=1,1,
IF(vMonth=2,1,
IF(vMonth=3,1,
IF(vMonth=4,1,
IF(vMonth=5,1,
IF(vMonth=6,1,
IF(vMonth=7,1,
IF(vMonth=8,1,
IF(vMonth=9,1,
IF(vMonth=10,1,
IF(vMonth=11,1,
IF(vMonth=12,1,))))))))))))</f>
        <v>1</v>
      </c>
      <c r="W24" s="70">
        <f t="shared" si="10"/>
        <v>0.66666666666666663</v>
      </c>
      <c r="X24" s="70">
        <f t="shared" si="1"/>
        <v>0.66666666666666663</v>
      </c>
      <c r="Y24" s="72"/>
      <c r="Z24" s="72">
        <v>1</v>
      </c>
      <c r="AA24" s="72">
        <v>1</v>
      </c>
      <c r="AB24" s="8" t="s">
        <v>17</v>
      </c>
      <c r="AC24" s="72"/>
      <c r="AD24" s="72">
        <v>1</v>
      </c>
      <c r="AE24" s="72">
        <v>1</v>
      </c>
      <c r="AF24" s="72"/>
      <c r="AG24" s="72"/>
      <c r="AH24" s="72"/>
      <c r="AI24" s="72">
        <v>1</v>
      </c>
      <c r="AJ24" s="72">
        <v>1</v>
      </c>
      <c r="AK24" s="72"/>
      <c r="AL24" s="79"/>
      <c r="AM24" s="79"/>
      <c r="AN24" s="79"/>
      <c r="AO24" s="79"/>
      <c r="AP24" s="61">
        <f t="shared" si="2"/>
        <v>60</v>
      </c>
      <c r="AQ24" s="63">
        <f>(SUM(Y24:AK24)*E24+
SUM(AL24:AO24)*F24
)*X24*vDay</f>
        <v>15204</v>
      </c>
      <c r="AR24" s="17">
        <v>0.75</v>
      </c>
      <c r="AS24" s="18">
        <f t="shared" si="3"/>
        <v>3801</v>
      </c>
      <c r="AT24" s="19"/>
      <c r="AU24" s="20"/>
      <c r="AV24" s="16"/>
      <c r="AZ24" s="21"/>
      <c r="BA24" s="15"/>
      <c r="BD24" s="21"/>
      <c r="BE24" s="15"/>
      <c r="BG24" s="21"/>
      <c r="BH24" s="15"/>
    </row>
    <row r="25" spans="1:60" x14ac:dyDescent="0.25">
      <c r="A25" s="22"/>
      <c r="B25" s="23" t="s">
        <v>55</v>
      </c>
      <c r="C25" s="15" t="s">
        <v>56</v>
      </c>
      <c r="D25" s="66">
        <f t="shared" si="4"/>
        <v>40</v>
      </c>
      <c r="E25" s="67">
        <v>150</v>
      </c>
      <c r="F25" s="74">
        <v>150</v>
      </c>
      <c r="G25" s="89">
        <v>150</v>
      </c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70">
        <f t="shared" si="9"/>
        <v>1</v>
      </c>
      <c r="W25" s="70">
        <f t="shared" si="10"/>
        <v>0.66666666666666663</v>
      </c>
      <c r="X25" s="70">
        <f t="shared" si="1"/>
        <v>0.66666666666666663</v>
      </c>
      <c r="Y25" s="76"/>
      <c r="Z25" s="76">
        <v>1</v>
      </c>
      <c r="AA25" s="76">
        <v>1</v>
      </c>
      <c r="AB25" s="76"/>
      <c r="AC25" s="76"/>
      <c r="AD25" s="76">
        <v>1</v>
      </c>
      <c r="AE25" s="76">
        <v>1</v>
      </c>
      <c r="AF25" s="76"/>
      <c r="AG25" s="76"/>
      <c r="AH25" s="76"/>
      <c r="AI25" s="72">
        <v>1</v>
      </c>
      <c r="AJ25" s="72">
        <v>1</v>
      </c>
      <c r="AK25" s="76"/>
      <c r="AL25" s="90"/>
      <c r="AM25" s="90"/>
      <c r="AN25" s="90"/>
      <c r="AO25" s="90"/>
      <c r="AP25" s="61">
        <f t="shared" si="2"/>
        <v>60</v>
      </c>
      <c r="AQ25" s="63">
        <f>(SUM(AI25:AJ25)*E25+
SUM(Y25:AH25, AK25)*F25+
SUM(AL25:AO25)*G25
)*X25*vDay</f>
        <v>6000</v>
      </c>
      <c r="AR25" s="17">
        <v>0.6</v>
      </c>
      <c r="AS25" s="18">
        <f t="shared" si="3"/>
        <v>2400</v>
      </c>
      <c r="AT25" s="19"/>
      <c r="AU25" s="20"/>
      <c r="AV25" s="16"/>
      <c r="AZ25" s="21"/>
      <c r="BA25" s="15"/>
      <c r="BD25" s="21"/>
      <c r="BE25" s="15"/>
      <c r="BG25" s="21"/>
      <c r="BH25" s="15"/>
    </row>
    <row r="26" spans="1:60" x14ac:dyDescent="0.25">
      <c r="A26" s="13"/>
      <c r="B26" s="14" t="s">
        <v>57</v>
      </c>
      <c r="C26" s="15" t="s">
        <v>30</v>
      </c>
      <c r="D26" s="66">
        <f t="shared" si="4"/>
        <v>52</v>
      </c>
      <c r="E26" s="67">
        <v>195</v>
      </c>
      <c r="F26" s="87">
        <v>195</v>
      </c>
      <c r="G26" s="85">
        <v>195</v>
      </c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70">
        <f t="shared" si="9"/>
        <v>1</v>
      </c>
      <c r="W26" s="70">
        <f t="shared" si="10"/>
        <v>0.66666666666666663</v>
      </c>
      <c r="X26" s="70">
        <f t="shared" ref="X26" si="11">V26*W26</f>
        <v>0.66666666666666663</v>
      </c>
      <c r="Y26" s="88"/>
      <c r="Z26" s="72">
        <v>1</v>
      </c>
      <c r="AA26" s="72">
        <v>1</v>
      </c>
      <c r="AB26" s="88"/>
      <c r="AC26" s="88"/>
      <c r="AD26" s="88">
        <v>1</v>
      </c>
      <c r="AE26" s="88">
        <v>1</v>
      </c>
      <c r="AF26" s="88"/>
      <c r="AG26" s="88"/>
      <c r="AH26" s="88"/>
      <c r="AI26" s="72">
        <v>1</v>
      </c>
      <c r="AJ26" s="72">
        <v>1</v>
      </c>
      <c r="AK26" s="88"/>
      <c r="AL26" s="71"/>
      <c r="AM26" s="71"/>
      <c r="AN26" s="71"/>
      <c r="AO26" s="71"/>
      <c r="AP26" s="61">
        <f t="shared" ref="AP26" si="12">SUM(Y26:AO26)*vDay</f>
        <v>60</v>
      </c>
      <c r="AQ26" s="63">
        <f>(SUM(Z26:AA26, AI26:AJ26)*E26+
SUM(Y26, AB26:AH26, AK26)*F26+
SUM(AL26:AO26)*G26
)*X26*vDay</f>
        <v>7800</v>
      </c>
      <c r="AR26" s="17">
        <v>0.6</v>
      </c>
      <c r="AS26" s="18">
        <f t="shared" ref="AS26" si="13">AQ26*(1-AR26)</f>
        <v>3120</v>
      </c>
      <c r="AT26" s="19"/>
      <c r="AU26" s="20"/>
      <c r="AV26" s="16"/>
      <c r="AZ26" s="21"/>
      <c r="BA26" s="15"/>
      <c r="BD26" s="21"/>
      <c r="BE26" s="15"/>
      <c r="BG26" s="21"/>
      <c r="BH26" s="15"/>
    </row>
    <row r="27" spans="1:60" x14ac:dyDescent="0.25">
      <c r="A27" s="13"/>
      <c r="B27" s="14" t="s">
        <v>55</v>
      </c>
      <c r="C27" s="15" t="s">
        <v>87</v>
      </c>
      <c r="D27" s="66">
        <f t="shared" si="4"/>
        <v>52</v>
      </c>
      <c r="E27" s="67">
        <v>195</v>
      </c>
      <c r="F27" s="87">
        <v>195</v>
      </c>
      <c r="G27" s="85">
        <v>195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70">
        <f t="shared" si="9"/>
        <v>1</v>
      </c>
      <c r="W27" s="70">
        <f t="shared" si="10"/>
        <v>0.66666666666666663</v>
      </c>
      <c r="X27" s="70">
        <f t="shared" si="1"/>
        <v>0.66666666666666663</v>
      </c>
      <c r="Y27" s="88"/>
      <c r="Z27" s="72">
        <v>1</v>
      </c>
      <c r="AA27" s="72">
        <v>1</v>
      </c>
      <c r="AB27" s="88"/>
      <c r="AC27" s="88"/>
      <c r="AD27" s="88">
        <v>1</v>
      </c>
      <c r="AE27" s="88">
        <v>1</v>
      </c>
      <c r="AF27" s="88"/>
      <c r="AG27" s="88"/>
      <c r="AH27" s="88"/>
      <c r="AI27" s="72">
        <v>1</v>
      </c>
      <c r="AJ27" s="72">
        <v>1</v>
      </c>
      <c r="AK27" s="88"/>
      <c r="AL27" s="71"/>
      <c r="AM27" s="71"/>
      <c r="AN27" s="71"/>
      <c r="AO27" s="71"/>
      <c r="AP27" s="61">
        <f t="shared" si="2"/>
        <v>60</v>
      </c>
      <c r="AQ27" s="63">
        <f>(SUM(Z27:AA27, AI27:AJ27)*E27+
SUM(Y27, AB27:AH27, AK27)*F27+
SUM(AL27:AO27)*G27
)*X27*vDay</f>
        <v>7800</v>
      </c>
      <c r="AR27" s="17">
        <v>0.6</v>
      </c>
      <c r="AS27" s="18">
        <f t="shared" si="3"/>
        <v>3120</v>
      </c>
      <c r="AT27" s="19"/>
      <c r="AU27" s="20"/>
      <c r="AV27" s="16"/>
      <c r="AZ27" s="21"/>
      <c r="BA27" s="15"/>
      <c r="BD27" s="21"/>
      <c r="BE27" s="15"/>
      <c r="BG27" s="21"/>
      <c r="BH27" s="15"/>
    </row>
    <row r="28" spans="1:60" ht="15.75" x14ac:dyDescent="0.25">
      <c r="A28" s="24"/>
      <c r="B28" s="25"/>
      <c r="C28" s="26" t="s">
        <v>83</v>
      </c>
      <c r="D28" s="27"/>
      <c r="E28" s="28"/>
      <c r="F28" s="29"/>
      <c r="G28" s="30"/>
      <c r="H28" s="31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4"/>
      <c r="AP28" s="62">
        <f>SUM(AP11:AP27)</f>
        <v>1020</v>
      </c>
      <c r="AQ28" s="64">
        <f>SUM(AQ11:AQ27)</f>
        <v>321004</v>
      </c>
      <c r="AR28" s="35">
        <f>1-AS28/AQ28</f>
        <v>0.74732464392967057</v>
      </c>
      <c r="AS28" s="59">
        <f>SUM(AS11:AS27)</f>
        <v>81109.800000000017</v>
      </c>
    </row>
    <row r="29" spans="1:60" x14ac:dyDescent="0.25">
      <c r="E29" s="36"/>
      <c r="F29" s="37"/>
      <c r="G29" s="38"/>
      <c r="H29" s="39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AQ29" s="11"/>
      <c r="AR29" s="12"/>
    </row>
    <row r="30" spans="1:60" x14ac:dyDescent="0.25">
      <c r="B30" s="2"/>
      <c r="C30" s="40" t="s">
        <v>84</v>
      </c>
      <c r="E30" s="28"/>
      <c r="F30" s="41"/>
      <c r="G30" s="42"/>
      <c r="H30" s="43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</row>
    <row r="31" spans="1:60" x14ac:dyDescent="0.25">
      <c r="C31" s="44" t="s">
        <v>60</v>
      </c>
      <c r="D31" s="57"/>
      <c r="E31" s="36"/>
      <c r="F31" s="45"/>
      <c r="G31" s="46"/>
      <c r="H31" s="47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</row>
    <row r="32" spans="1:60" x14ac:dyDescent="0.25">
      <c r="C32" s="44" t="s">
        <v>26</v>
      </c>
      <c r="D32" s="58"/>
      <c r="E32" s="36"/>
      <c r="F32" s="45"/>
      <c r="G32" s="48"/>
      <c r="H32" s="39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</row>
    <row r="33" spans="3:21" x14ac:dyDescent="0.25">
      <c r="C33" s="44" t="s">
        <v>27</v>
      </c>
      <c r="D33" s="58"/>
      <c r="E33" s="28"/>
      <c r="F33" s="49"/>
      <c r="G33" s="30"/>
      <c r="H33" s="50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</row>
    <row r="34" spans="3:21" x14ac:dyDescent="0.25">
      <c r="D34" s="58"/>
      <c r="E34" s="36"/>
      <c r="F34" s="51"/>
      <c r="G34" s="38"/>
      <c r="H34" s="5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</row>
    <row r="46" spans="3:21" x14ac:dyDescent="0.25">
      <c r="C46" s="53" t="s">
        <v>67</v>
      </c>
    </row>
    <row r="47" spans="3:21" x14ac:dyDescent="0.25">
      <c r="C47" s="53" t="s">
        <v>68</v>
      </c>
    </row>
    <row r="48" spans="3:21" x14ac:dyDescent="0.25">
      <c r="C48" s="53" t="s">
        <v>69</v>
      </c>
    </row>
    <row r="49" spans="3:3" x14ac:dyDescent="0.25">
      <c r="C49" s="53" t="s">
        <v>70</v>
      </c>
    </row>
    <row r="50" spans="3:3" x14ac:dyDescent="0.25">
      <c r="C50" s="53" t="s">
        <v>71</v>
      </c>
    </row>
    <row r="51" spans="3:3" x14ac:dyDescent="0.25">
      <c r="C51" s="53" t="s">
        <v>72</v>
      </c>
    </row>
    <row r="52" spans="3:3" x14ac:dyDescent="0.25">
      <c r="C52" s="53" t="s">
        <v>73</v>
      </c>
    </row>
    <row r="53" spans="3:3" x14ac:dyDescent="0.25">
      <c r="C53" s="53" t="s">
        <v>74</v>
      </c>
    </row>
    <row r="54" spans="3:3" x14ac:dyDescent="0.25">
      <c r="C54" s="53" t="s">
        <v>75</v>
      </c>
    </row>
    <row r="55" spans="3:3" x14ac:dyDescent="0.25">
      <c r="C55" s="53" t="s">
        <v>78</v>
      </c>
    </row>
    <row r="56" spans="3:3" x14ac:dyDescent="0.25">
      <c r="C56" s="53" t="s">
        <v>77</v>
      </c>
    </row>
    <row r="57" spans="3:3" x14ac:dyDescent="0.25">
      <c r="C57" s="53" t="s">
        <v>76</v>
      </c>
    </row>
    <row r="58" spans="3:3" x14ac:dyDescent="0.25">
      <c r="C58" s="15"/>
    </row>
    <row r="59" spans="3:3" x14ac:dyDescent="0.25">
      <c r="C59" s="54"/>
    </row>
    <row r="60" spans="3:3" x14ac:dyDescent="0.25">
      <c r="C60" s="54"/>
    </row>
    <row r="61" spans="3:3" x14ac:dyDescent="0.25">
      <c r="C61" s="54"/>
    </row>
    <row r="62" spans="3:3" x14ac:dyDescent="0.25">
      <c r="C62" s="54"/>
    </row>
    <row r="63" spans="3:3" x14ac:dyDescent="0.25">
      <c r="C63" s="54"/>
    </row>
    <row r="64" spans="3:3" x14ac:dyDescent="0.25">
      <c r="C64" s="15"/>
    </row>
    <row r="65" spans="3:3" x14ac:dyDescent="0.25">
      <c r="C65" s="15"/>
    </row>
    <row r="66" spans="3:3" x14ac:dyDescent="0.25">
      <c r="C66" s="15"/>
    </row>
    <row r="67" spans="3:3" x14ac:dyDescent="0.25">
      <c r="C67" s="15"/>
    </row>
    <row r="68" spans="3:3" x14ac:dyDescent="0.25">
      <c r="C68" s="15"/>
    </row>
    <row r="69" spans="3:3" x14ac:dyDescent="0.25">
      <c r="C69" s="15"/>
    </row>
    <row r="1048575" spans="45:45" x14ac:dyDescent="0.25">
      <c r="AS1048575" s="60"/>
    </row>
  </sheetData>
  <sheetProtection formatCells="0" formatRows="0" insertColumns="0" insertRows="0" insertHyperlinks="0" deleteColumns="0" deleteRows="0" sort="0" autoFilter="0" pivotTables="0"/>
  <mergeCells count="13">
    <mergeCell ref="Y8:AO8"/>
    <mergeCell ref="C7:C9"/>
    <mergeCell ref="B7:B10"/>
    <mergeCell ref="Y2:AE2"/>
    <mergeCell ref="Y3:AE3"/>
    <mergeCell ref="Y4:AE4"/>
    <mergeCell ref="Y7:AO7"/>
    <mergeCell ref="AG2:AK2"/>
    <mergeCell ref="AG3:AK3"/>
    <mergeCell ref="AG4:AK4"/>
    <mergeCell ref="A5:D5"/>
    <mergeCell ref="A4:D4"/>
    <mergeCell ref="A6:D6"/>
  </mergeCells>
  <conditionalFormatting sqref="D11:E11 E12:E13 D12:D27 E16:E34">
    <cfRule type="cellIs" dxfId="8" priority="27" operator="equal">
      <formula>0</formula>
    </cfRule>
  </conditionalFormatting>
  <conditionalFormatting sqref="E14:U15">
    <cfRule type="cellIs" dxfId="7" priority="1" operator="equal">
      <formula>0</formula>
    </cfRule>
  </conditionalFormatting>
  <conditionalFormatting sqref="F16:F34">
    <cfRule type="cellIs" dxfId="6" priority="26" operator="equal">
      <formula>0</formula>
    </cfRule>
  </conditionalFormatting>
  <conditionalFormatting sqref="AP16:AR27">
    <cfRule type="cellIs" dxfId="5" priority="23" operator="equal">
      <formula>0</formula>
    </cfRule>
  </conditionalFormatting>
  <conditionalFormatting sqref="AP11:AS13 AS11:AS14 AP11:AP15 AU11:AU27 AP24:AP28">
    <cfRule type="cellIs" dxfId="4" priority="155" operator="equal">
      <formula>0</formula>
    </cfRule>
  </conditionalFormatting>
  <conditionalFormatting sqref="AQ14:AS15">
    <cfRule type="cellIs" dxfId="3" priority="3" operator="equal">
      <formula>0</formula>
    </cfRule>
  </conditionalFormatting>
  <conditionalFormatting sqref="AS16:AS28">
    <cfRule type="cellIs" dxfId="2" priority="25" operator="equal">
      <formula>0</formula>
    </cfRule>
  </conditionalFormatting>
  <conditionalFormatting sqref="AT11:AT27">
    <cfRule type="cellIs" dxfId="1" priority="388" operator="equal">
      <formula>0</formula>
    </cfRule>
  </conditionalFormatting>
  <conditionalFormatting sqref="AU11:AU27 F11:F13">
    <cfRule type="cellIs" dxfId="0" priority="385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72" orientation="landscape" r:id="rId1"/>
  <ignoredErrors>
    <ignoredError sqref="V19:W19 W13 AP16 AQ19" formula="1"/>
    <ignoredError sqref="AR13 AS27:AS28 AS11:AS25" unlockedFormula="1"/>
    <ignoredError sqref="AR28" formula="1" unlockedFormula="1"/>
  </ignoredError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4" r:id="rId4" name="Drop Down 30">
              <controlPr defaultSize="0" autoLine="0" autoPict="0">
                <anchor moveWithCells="1">
                  <from>
                    <xdr:col>32</xdr:col>
                    <xdr:colOff>0</xdr:colOff>
                    <xdr:row>3</xdr:row>
                    <xdr:rowOff>9525</xdr:rowOff>
                  </from>
                  <to>
                    <xdr:col>36</xdr:col>
                    <xdr:colOff>228600</xdr:colOff>
                    <xdr:row>3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7</vt:i4>
      </vt:variant>
    </vt:vector>
  </HeadingPairs>
  <TitlesOfParts>
    <vt:vector size="8" baseType="lpstr">
      <vt:lpstr>Харьков</vt:lpstr>
      <vt:lpstr>Харьков!vDay</vt:lpstr>
      <vt:lpstr>vMonth</vt:lpstr>
      <vt:lpstr>vPos</vt:lpstr>
      <vt:lpstr>Харьков!vRolik_koef</vt:lpstr>
      <vt:lpstr>Харьков!vRolik_len</vt:lpstr>
      <vt:lpstr>Харьков!vSec1</vt:lpstr>
      <vt:lpstr>vSpot_koef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Литовченко</dc:creator>
  <cp:lastModifiedBy>Дмитрий Сокольников</cp:lastModifiedBy>
  <dcterms:created xsi:type="dcterms:W3CDTF">2017-07-19T13:26:35Z</dcterms:created>
  <dcterms:modified xsi:type="dcterms:W3CDTF">2025-05-08T08:59:32Z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2023-03-21T08:58:38Z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535ed267-4717-4cc9-bd46-156cdeebe3ac</vt:lpwstr>
  </property>
  <property fmtid="{D5CDD505-2E9C-101B-9397-08002B2CF9AE}" pid="7" name="MSIP_Label_defa4170-0d19-0005-0004-bc88714345d2_ActionId">
    <vt:lpwstr>c9b6e877-609e-45c0-8fb8-5284e5bf43ef</vt:lpwstr>
  </property>
  <property fmtid="{D5CDD505-2E9C-101B-9397-08002B2CF9AE}" pid="8" name="MSIP_Label_defa4170-0d19-0005-0004-bc88714345d2_ContentBits">
    <vt:lpwstr>0</vt:lpwstr>
  </property>
</Properties>
</file>