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Радиоточка\3г.Днепр\"/>
    </mc:Choice>
  </mc:AlternateContent>
  <xr:revisionPtr revIDLastSave="0" documentId="13_ncr:1_{A52F9F23-A4CA-49DB-956A-BCB6E3D567AF}" xr6:coauthVersionLast="47" xr6:coauthVersionMax="47" xr10:uidLastSave="{00000000-0000-0000-0000-000000000000}"/>
  <workbookProtection workbookAlgorithmName="SHA-512" workbookHashValue="UP3+DGRxfxlSsBHDiyLdd52nv7Xzaji74VaDKShHKPPCVq7vd8I5pIYHXHYRO14HFzXS9yp1mp7CHzj1LEs/Ww==" workbookSaltValue="PIQmlJuwD5e8nbrJvb+6TA==" workbookSpinCount="100000" lockStructure="1"/>
  <bookViews>
    <workbookView xWindow="-120" yWindow="-120" windowWidth="27630" windowHeight="16440" tabRatio="531" xr2:uid="{00000000-000D-0000-FFFF-FFFF00000000}"/>
  </bookViews>
  <sheets>
    <sheet name="Дніпро" sheetId="1" r:id="rId1"/>
  </sheets>
  <definedNames>
    <definedName name="_xlnm._FilterDatabase" localSheetId="0" hidden="1">Дніпро!$A$9:$AR$26</definedName>
    <definedName name="vDay" localSheetId="0">Дніпро!$AG$3</definedName>
    <definedName name="vMonth">Дніпро!$AG$4</definedName>
    <definedName name="vPos">Дніпро!$AG$5</definedName>
    <definedName name="vRolik_koef" localSheetId="0">Дніпро!$A$1</definedName>
    <definedName name="vRolik_len" localSheetId="0">Дніпро!$AG$2</definedName>
    <definedName name="vSec1" localSheetId="0">Дніпро!$AG$2</definedName>
    <definedName name="vSpot_koef">Дніпро!$AM$2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4" i="1" l="1"/>
  <c r="T14" i="1"/>
  <c r="S14" i="1"/>
  <c r="R14" i="1"/>
  <c r="Q14" i="1"/>
  <c r="P14" i="1"/>
  <c r="O14" i="1"/>
  <c r="N14" i="1"/>
  <c r="M14" i="1"/>
  <c r="L14" i="1"/>
  <c r="K14" i="1"/>
  <c r="J14" i="1"/>
  <c r="I14" i="1"/>
  <c r="H14" i="1"/>
  <c r="G14" i="1"/>
  <c r="F14" i="1"/>
  <c r="E14" i="1"/>
  <c r="U23" i="1"/>
  <c r="T23" i="1"/>
  <c r="S23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F25" i="1"/>
  <c r="G25" i="1"/>
  <c r="H25" i="1"/>
  <c r="I25" i="1"/>
  <c r="J25" i="1"/>
  <c r="K25" i="1"/>
  <c r="L25" i="1"/>
  <c r="M25" i="1"/>
  <c r="N25" i="1"/>
  <c r="O25" i="1"/>
  <c r="P25" i="1"/>
  <c r="Q25" i="1"/>
  <c r="R25" i="1"/>
  <c r="S25" i="1"/>
  <c r="T25" i="1"/>
  <c r="U25" i="1"/>
  <c r="E25" i="1"/>
  <c r="F22" i="1"/>
  <c r="G22" i="1"/>
  <c r="H22" i="1"/>
  <c r="I22" i="1"/>
  <c r="J22" i="1"/>
  <c r="K22" i="1"/>
  <c r="L22" i="1"/>
  <c r="M22" i="1"/>
  <c r="N22" i="1"/>
  <c r="O22" i="1"/>
  <c r="P22" i="1"/>
  <c r="Q22" i="1"/>
  <c r="R22" i="1"/>
  <c r="S22" i="1"/>
  <c r="T22" i="1"/>
  <c r="U22" i="1"/>
  <c r="E22" i="1"/>
  <c r="F16" i="1"/>
  <c r="G16" i="1"/>
  <c r="H16" i="1"/>
  <c r="I16" i="1"/>
  <c r="J16" i="1"/>
  <c r="K16" i="1"/>
  <c r="L16" i="1"/>
  <c r="M16" i="1"/>
  <c r="N16" i="1"/>
  <c r="O16" i="1"/>
  <c r="P16" i="1"/>
  <c r="Q16" i="1"/>
  <c r="R16" i="1"/>
  <c r="S16" i="1"/>
  <c r="T16" i="1"/>
  <c r="U16" i="1"/>
  <c r="E16" i="1"/>
  <c r="F24" i="1"/>
  <c r="G24" i="1"/>
  <c r="H24" i="1"/>
  <c r="I24" i="1"/>
  <c r="J24" i="1"/>
  <c r="K24" i="1"/>
  <c r="L24" i="1"/>
  <c r="M24" i="1"/>
  <c r="N24" i="1"/>
  <c r="O24" i="1"/>
  <c r="P24" i="1"/>
  <c r="Q24" i="1"/>
  <c r="R24" i="1"/>
  <c r="S24" i="1"/>
  <c r="T24" i="1"/>
  <c r="U24" i="1"/>
  <c r="E24" i="1"/>
  <c r="F15" i="1"/>
  <c r="G15" i="1"/>
  <c r="H15" i="1"/>
  <c r="I15" i="1"/>
  <c r="J15" i="1"/>
  <c r="K15" i="1"/>
  <c r="L15" i="1"/>
  <c r="M15" i="1"/>
  <c r="N15" i="1"/>
  <c r="O15" i="1"/>
  <c r="P15" i="1"/>
  <c r="Q15" i="1"/>
  <c r="R15" i="1"/>
  <c r="S15" i="1"/>
  <c r="T15" i="1"/>
  <c r="U15" i="1"/>
  <c r="E15" i="1"/>
  <c r="V28" i="1"/>
  <c r="V27" i="1"/>
  <c r="V25" i="1"/>
  <c r="V24" i="1"/>
  <c r="V23" i="1"/>
  <c r="V22" i="1"/>
  <c r="V21" i="1"/>
  <c r="V20" i="1"/>
  <c r="V19" i="1"/>
  <c r="V18" i="1"/>
  <c r="V17" i="1"/>
  <c r="V16" i="1"/>
  <c r="V15" i="1"/>
  <c r="V14" i="1"/>
  <c r="V13" i="1"/>
  <c r="V12" i="1"/>
  <c r="V11" i="1"/>
  <c r="AP28" i="1"/>
  <c r="W28" i="1"/>
  <c r="X28" i="1" l="1"/>
  <c r="AQ28" i="1" l="1"/>
  <c r="AS28" i="1" s="1"/>
  <c r="AT28" i="1" s="1"/>
  <c r="D28" i="1" s="1"/>
  <c r="AP25" i="1"/>
  <c r="W25" i="1"/>
  <c r="X25" i="1" l="1"/>
  <c r="AQ25" i="1" l="1"/>
  <c r="AS25" i="1" s="1"/>
  <c r="AT25" i="1" s="1"/>
  <c r="D25" i="1" s="1"/>
  <c r="W24" i="1"/>
  <c r="W22" i="1"/>
  <c r="W16" i="1"/>
  <c r="W15" i="1"/>
  <c r="V26" i="1" l="1"/>
  <c r="W27" i="1" l="1"/>
  <c r="W26" i="1"/>
  <c r="W23" i="1"/>
  <c r="W17" i="1"/>
  <c r="W14" i="1"/>
  <c r="W21" i="1"/>
  <c r="W20" i="1"/>
  <c r="W19" i="1"/>
  <c r="W18" i="1"/>
  <c r="X15" i="1"/>
  <c r="AP27" i="1"/>
  <c r="AP12" i="1"/>
  <c r="AP26" i="1"/>
  <c r="AP16" i="1"/>
  <c r="AP24" i="1"/>
  <c r="AP22" i="1"/>
  <c r="AP15" i="1"/>
  <c r="AP23" i="1"/>
  <c r="AP17" i="1"/>
  <c r="AP14" i="1"/>
  <c r="AP21" i="1"/>
  <c r="AP20" i="1"/>
  <c r="AP19" i="1"/>
  <c r="AP18" i="1"/>
  <c r="AP13" i="1"/>
  <c r="AP11" i="1"/>
  <c r="AQ15" i="1" l="1"/>
  <c r="AP29" i="1"/>
  <c r="X21" i="1"/>
  <c r="X19" i="1"/>
  <c r="X17" i="1"/>
  <c r="X20" i="1"/>
  <c r="X14" i="1"/>
  <c r="X18" i="1"/>
  <c r="X23" i="1"/>
  <c r="X27" i="1"/>
  <c r="X26" i="1"/>
  <c r="AQ27" i="1" l="1"/>
  <c r="AS27" i="1" s="1"/>
  <c r="AT27" i="1" s="1"/>
  <c r="D27" i="1" s="1"/>
  <c r="AQ23" i="1"/>
  <c r="AS23" i="1" s="1"/>
  <c r="AT23" i="1" s="1"/>
  <c r="D23" i="1" s="1"/>
  <c r="AQ21" i="1"/>
  <c r="AS21" i="1" s="1"/>
  <c r="AT21" i="1" s="1"/>
  <c r="D21" i="1" s="1"/>
  <c r="AQ18" i="1"/>
  <c r="AS18" i="1" s="1"/>
  <c r="AT18" i="1" s="1"/>
  <c r="D18" i="1" s="1"/>
  <c r="AQ17" i="1"/>
  <c r="AS17" i="1" s="1"/>
  <c r="AQ19" i="1"/>
  <c r="AS19" i="1" s="1"/>
  <c r="AT19" i="1" s="1"/>
  <c r="D19" i="1" s="1"/>
  <c r="D26" i="1"/>
  <c r="AQ26" i="1"/>
  <c r="AQ14" i="1"/>
  <c r="AS14" i="1" s="1"/>
  <c r="AT14" i="1" s="1"/>
  <c r="D14" i="1" s="1"/>
  <c r="AQ20" i="1"/>
  <c r="AS20" i="1" s="1"/>
  <c r="AT20" i="1" s="1"/>
  <c r="D20" i="1" s="1"/>
  <c r="AM2" i="1"/>
  <c r="W12" i="1" s="1"/>
  <c r="X12" i="1" s="1"/>
  <c r="AT17" i="1" l="1"/>
  <c r="D17" i="1" s="1"/>
  <c r="AS26" i="1"/>
  <c r="AT26" i="1" s="1"/>
  <c r="AQ12" i="1"/>
  <c r="AS12" i="1" s="1"/>
  <c r="AT12" i="1" s="1"/>
  <c r="D12" i="1" s="1"/>
  <c r="X16" i="1"/>
  <c r="X24" i="1"/>
  <c r="X22" i="1"/>
  <c r="W13" i="1"/>
  <c r="W11" i="1"/>
  <c r="AQ22" i="1" l="1"/>
  <c r="AS22" i="1" s="1"/>
  <c r="AT22" i="1" s="1"/>
  <c r="D22" i="1" s="1"/>
  <c r="AQ24" i="1"/>
  <c r="AS24" i="1" s="1"/>
  <c r="AT24" i="1" s="1"/>
  <c r="D24" i="1" s="1"/>
  <c r="AQ16" i="1"/>
  <c r="AS15" i="1"/>
  <c r="AT15" i="1" s="1"/>
  <c r="D15" i="1" s="1"/>
  <c r="X11" i="1"/>
  <c r="X13" i="1"/>
  <c r="AQ13" i="1" l="1"/>
  <c r="AS13" i="1" s="1"/>
  <c r="AT13" i="1" s="1"/>
  <c r="D13" i="1" s="1"/>
  <c r="AQ11" i="1"/>
  <c r="AS16" i="1"/>
  <c r="A1" i="1"/>
  <c r="AQ29" i="1" l="1"/>
  <c r="AT16" i="1"/>
  <c r="D16" i="1" s="1"/>
  <c r="AS11" i="1"/>
  <c r="AS29" i="1" s="1"/>
  <c r="AT11" i="1" l="1"/>
  <c r="D11" i="1" s="1"/>
  <c r="AR29" i="1" l="1"/>
  <c r="AT29" i="1"/>
</calcChain>
</file>

<file path=xl/sharedStrings.xml><?xml version="1.0" encoding="utf-8"?>
<sst xmlns="http://schemas.openxmlformats.org/spreadsheetml/2006/main" count="114" uniqueCount="112">
  <si>
    <t>7ч</t>
  </si>
  <si>
    <t>8ч</t>
  </si>
  <si>
    <t>9ч</t>
  </si>
  <si>
    <t>10ч</t>
  </si>
  <si>
    <t>11ч</t>
  </si>
  <si>
    <t>12ч</t>
  </si>
  <si>
    <t>13ч</t>
  </si>
  <si>
    <t>14ч</t>
  </si>
  <si>
    <t>15ч</t>
  </si>
  <si>
    <t>16ч</t>
  </si>
  <si>
    <t>17ч</t>
  </si>
  <si>
    <t>18ч</t>
  </si>
  <si>
    <t>19ч</t>
  </si>
  <si>
    <t>20ч</t>
  </si>
  <si>
    <t>21ч</t>
  </si>
  <si>
    <t>22ч</t>
  </si>
  <si>
    <t>23ч</t>
  </si>
  <si>
    <t>Наше радио</t>
  </si>
  <si>
    <t>Хит FM</t>
  </si>
  <si>
    <t>Roks</t>
  </si>
  <si>
    <t>Шансон</t>
  </si>
  <si>
    <t>Мелодия</t>
  </si>
  <si>
    <t>Relax FM</t>
  </si>
  <si>
    <t>radiotochka.net.ua@gmail.com</t>
  </si>
  <si>
    <t>www.radiotochka.net.ua</t>
  </si>
  <si>
    <t>Сумма</t>
  </si>
  <si>
    <t>грн</t>
  </si>
  <si>
    <t>Power FM</t>
  </si>
  <si>
    <t>(за весь период)</t>
  </si>
  <si>
    <t>101.5</t>
  </si>
  <si>
    <t>101.1</t>
  </si>
  <si>
    <t>104.0</t>
  </si>
  <si>
    <t>DJFM</t>
  </si>
  <si>
    <t>102.5</t>
  </si>
  <si>
    <t>100.5</t>
  </si>
  <si>
    <t>Скидка</t>
  </si>
  <si>
    <t>%</t>
  </si>
  <si>
    <t>К. сезон</t>
  </si>
  <si>
    <t>К. длинны</t>
  </si>
  <si>
    <t>К. Итог</t>
  </si>
  <si>
    <t>radiotochka.net.ua</t>
  </si>
  <si>
    <t>FM</t>
  </si>
  <si>
    <t>Фактическая</t>
  </si>
  <si>
    <t>выхода, грн</t>
  </si>
  <si>
    <t>цена одного</t>
  </si>
  <si>
    <t>Средняя</t>
  </si>
  <si>
    <t>102.0</t>
  </si>
  <si>
    <t>106.8</t>
  </si>
  <si>
    <t>90.5</t>
  </si>
  <si>
    <t>88.5</t>
  </si>
  <si>
    <t>90.1</t>
  </si>
  <si>
    <t>102.9</t>
  </si>
  <si>
    <t>90.9</t>
  </si>
  <si>
    <t>105.3</t>
  </si>
  <si>
    <t>103.3</t>
  </si>
  <si>
    <t>Люкс FM</t>
  </si>
  <si>
    <t>Просто</t>
  </si>
  <si>
    <t>Европа Плюс Днепр</t>
  </si>
  <si>
    <t>107.3</t>
  </si>
  <si>
    <t>Kiss FM</t>
  </si>
  <si>
    <t>Авторадио</t>
  </si>
  <si>
    <t>Информатор</t>
  </si>
  <si>
    <t>107.7</t>
  </si>
  <si>
    <t>Максимум</t>
  </si>
  <si>
    <t>сум. грн</t>
  </si>
  <si>
    <t>7 ч</t>
  </si>
  <si>
    <t>8 ч</t>
  </si>
  <si>
    <t>9 ч</t>
  </si>
  <si>
    <t>10 ч</t>
  </si>
  <si>
    <t>11 ч</t>
  </si>
  <si>
    <t>12 ч</t>
  </si>
  <si>
    <t>13 ч</t>
  </si>
  <si>
    <t>14 ч</t>
  </si>
  <si>
    <t>15 ч</t>
  </si>
  <si>
    <t>16 ч</t>
  </si>
  <si>
    <t>17 ч</t>
  </si>
  <si>
    <t>18 ч</t>
  </si>
  <si>
    <t>19 ч</t>
  </si>
  <si>
    <t>20 ч</t>
  </si>
  <si>
    <t>21 ч</t>
  </si>
  <si>
    <t>22 ч</t>
  </si>
  <si>
    <t>23 ч</t>
  </si>
  <si>
    <t>Байрактар (экс. РР)</t>
  </si>
  <si>
    <t>097 528-83-78 (viber, telegram)</t>
  </si>
  <si>
    <t>Пятница</t>
  </si>
  <si>
    <t>92.9</t>
  </si>
  <si>
    <t>Мегаполис</t>
  </si>
  <si>
    <t>розміщення реклами на радіо</t>
  </si>
  <si>
    <t>ДНІПРО</t>
  </si>
  <si>
    <t>Радіо</t>
  </si>
  <si>
    <t>ціна</t>
  </si>
  <si>
    <t>вихід/грн</t>
  </si>
  <si>
    <t>Тривалисть ролика, сек -</t>
  </si>
  <si>
    <t xml:space="preserve">Кількість днів - </t>
  </si>
  <si>
    <t xml:space="preserve">Місяц - </t>
  </si>
  <si>
    <t>Час виходу</t>
  </si>
  <si>
    <t>Всього</t>
  </si>
  <si>
    <t>виходів</t>
  </si>
  <si>
    <t>Всього, грн</t>
  </si>
  <si>
    <t>Дмитро Сокольніков</t>
  </si>
  <si>
    <t>Січень 2025</t>
  </si>
  <si>
    <t>Лютий 2025</t>
  </si>
  <si>
    <t>Березень 2025</t>
  </si>
  <si>
    <t>Квітень 2025</t>
  </si>
  <si>
    <t>Травень  2025</t>
  </si>
  <si>
    <t>Червень 2025</t>
  </si>
  <si>
    <t>Липень 2025</t>
  </si>
  <si>
    <t>Серпень 2025</t>
  </si>
  <si>
    <t>Вересень 2025</t>
  </si>
  <si>
    <t>Жовтень 2025</t>
  </si>
  <si>
    <t>Листопад 2025</t>
  </si>
  <si>
    <t>Грудень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</si>
</sst>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₽_-;\-* #,##0.00\ _₽_-;_-* &quot;-&quot;??\ _₽_-;_-@_-"/>
    <numFmt numFmtId="165" formatCode="#,##0_ ;\-#,##0\ "/>
    <numFmt numFmtId="166" formatCode="0.0"/>
  </numFmts>
  <fonts count="29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rgb="FF808080"/>
      <name val="Calibri"/>
      <family val="2"/>
      <charset val="204"/>
      <scheme val="minor"/>
    </font>
    <font>
      <b/>
      <sz val="12"/>
      <color theme="1" tint="0.249977111117893"/>
      <name val="Calibri"/>
      <family val="2"/>
      <charset val="204"/>
      <scheme val="minor"/>
    </font>
    <font>
      <sz val="11"/>
      <color theme="0" tint="-0.34998626667073579"/>
      <name val="Calibri"/>
      <family val="2"/>
      <charset val="204"/>
      <scheme val="minor"/>
    </font>
    <font>
      <sz val="11"/>
      <color theme="0" tint="-0.499984740745262"/>
      <name val="Calibri"/>
      <family val="2"/>
      <charset val="204"/>
      <scheme val="minor"/>
    </font>
    <font>
      <b/>
      <sz val="11"/>
      <color theme="0" tint="-0.34998626667073579"/>
      <name val="Calibri"/>
      <family val="2"/>
      <charset val="204"/>
      <scheme val="minor"/>
    </font>
    <font>
      <b/>
      <sz val="11"/>
      <color theme="1" tint="0.34998626667073579"/>
      <name val="Calibri"/>
      <family val="2"/>
      <charset val="204"/>
      <scheme val="minor"/>
    </font>
    <font>
      <sz val="11"/>
      <color theme="1" tint="0.34998626667073579"/>
      <name val="Calibri"/>
      <family val="2"/>
      <charset val="204"/>
      <scheme val="minor"/>
    </font>
    <font>
      <sz val="10"/>
      <color theme="1" tint="0.34998626667073579"/>
      <name val="Calibri"/>
      <family val="2"/>
      <charset val="204"/>
      <scheme val="minor"/>
    </font>
    <font>
      <sz val="11"/>
      <color theme="1" tint="0.499984740745262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 tint="0.34998626667073579"/>
      <name val="Calibri"/>
      <family val="2"/>
      <charset val="204"/>
    </font>
    <font>
      <sz val="11"/>
      <color rgb="FF808080"/>
      <name val="Calibri"/>
      <family val="2"/>
      <charset val="204"/>
    </font>
    <font>
      <sz val="8"/>
      <color indexed="8"/>
      <name val="Arial"/>
      <family val="2"/>
      <charset val="204"/>
    </font>
    <font>
      <sz val="11"/>
      <color theme="0" tint="-0.14999847407452621"/>
      <name val="Calibri"/>
      <family val="2"/>
      <charset val="204"/>
      <scheme val="minor"/>
    </font>
    <font>
      <sz val="11"/>
      <color rgb="FF595959"/>
      <name val="Calibri"/>
      <family val="2"/>
      <charset val="204"/>
    </font>
    <font>
      <sz val="11"/>
      <color theme="1" tint="0.249977111117893"/>
      <name val="Calibri"/>
      <family val="2"/>
      <charset val="204"/>
      <scheme val="minor"/>
    </font>
    <font>
      <i/>
      <sz val="11"/>
      <color theme="1" tint="0.249977111117893"/>
      <name val="Calibri"/>
      <family val="2"/>
      <charset val="204"/>
      <scheme val="minor"/>
    </font>
    <font>
      <b/>
      <sz val="11"/>
      <color theme="0" tint="-0.499984740745262"/>
      <name val="Calibri"/>
      <family val="2"/>
      <charset val="204"/>
      <scheme val="minor"/>
    </font>
    <font>
      <sz val="10"/>
      <color theme="0" tint="-0.34998626667073579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0"/>
      <color theme="0" tint="-0.34998626667073579"/>
      <name val="Calibri"/>
      <family val="2"/>
      <charset val="204"/>
      <scheme val="minor"/>
    </font>
    <font>
      <b/>
      <sz val="10"/>
      <color theme="1" tint="0.34998626667073579"/>
      <name val="Calibri"/>
      <family val="2"/>
      <charset val="204"/>
      <scheme val="minor"/>
    </font>
    <font>
      <sz val="11"/>
      <color theme="0" tint="-0.499984740745262"/>
      <name val="Calibri"/>
      <family val="2"/>
      <charset val="204"/>
    </font>
    <font>
      <sz val="11"/>
      <color rgb="FF808080"/>
      <name val="Calibri"/>
      <family val="2"/>
      <charset val="204"/>
      <scheme val="minor"/>
    </font>
  </fonts>
  <fills count="2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D34C"/>
        <bgColor indexed="64"/>
      </patternFill>
    </fill>
    <fill>
      <patternFill patternType="solid">
        <fgColor rgb="FFFFE07F"/>
        <bgColor indexed="64"/>
      </patternFill>
    </fill>
    <fill>
      <patternFill patternType="solid">
        <fgColor rgb="FFFFCD33"/>
        <bgColor indexed="64"/>
      </patternFill>
    </fill>
    <fill>
      <patternFill patternType="solid">
        <fgColor rgb="FFFFD03F"/>
        <bgColor indexed="64"/>
      </patternFill>
    </fill>
    <fill>
      <patternFill patternType="solid">
        <fgColor rgb="FFFFC619"/>
        <bgColor indexed="64"/>
      </patternFill>
    </fill>
    <fill>
      <patternFill patternType="solid">
        <fgColor rgb="FFFFE38C"/>
        <bgColor indexed="64"/>
      </patternFill>
    </fill>
    <fill>
      <patternFill patternType="solid">
        <fgColor rgb="FFFFD659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D72"/>
        <bgColor indexed="64"/>
      </patternFill>
    </fill>
    <fill>
      <patternFill patternType="solid">
        <fgColor rgb="FFFFC30C"/>
        <bgColor indexed="64"/>
      </patternFill>
    </fill>
    <fill>
      <patternFill patternType="solid">
        <fgColor rgb="FFFFE9A5"/>
        <bgColor indexed="64"/>
      </patternFill>
    </fill>
    <fill>
      <patternFill patternType="solid">
        <fgColor rgb="FFFFCA2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DA66"/>
        <bgColor indexed="64"/>
      </patternFill>
    </fill>
    <fill>
      <patternFill patternType="solid">
        <fgColor rgb="FFFFECB2"/>
        <bgColor indexed="64"/>
      </patternFill>
    </fill>
    <fill>
      <patternFill patternType="solid">
        <fgColor rgb="FFFFF0BF"/>
        <bgColor indexed="64"/>
      </patternFill>
    </fill>
    <fill>
      <patternFill patternType="solid">
        <fgColor rgb="FFFFF3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theme="9" tint="-0.24994659260841701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medium">
        <color theme="9" tint="-0.24994659260841701"/>
      </top>
      <bottom style="medium">
        <color theme="9" tint="-0.24994659260841701"/>
      </bottom>
      <diagonal/>
    </border>
  </borders>
  <cellStyleXfs count="21">
    <xf numFmtId="0" fontId="0" fillId="0" borderId="0"/>
    <xf numFmtId="164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2" fillId="4" borderId="0" applyNumberFormat="0" applyFont="0" applyBorder="0" applyAlignment="0" applyProtection="0">
      <alignment horizontal="center"/>
      <protection hidden="1"/>
    </xf>
    <xf numFmtId="9" fontId="12" fillId="5" borderId="0" applyNumberFormat="0" applyFont="0" applyBorder="0" applyAlignment="0" applyProtection="0">
      <alignment horizontal="center"/>
      <protection hidden="1"/>
    </xf>
    <xf numFmtId="9" fontId="12" fillId="6" borderId="0" applyNumberFormat="0" applyFont="0" applyBorder="0" applyAlignment="0" applyProtection="0">
      <alignment horizontal="center"/>
      <protection hidden="1"/>
    </xf>
    <xf numFmtId="9" fontId="12" fillId="7" borderId="0" applyNumberFormat="0" applyFont="0" applyBorder="0" applyAlignment="0" applyProtection="0">
      <alignment horizontal="center"/>
      <protection hidden="1"/>
    </xf>
    <xf numFmtId="9" fontId="12" fillId="8" borderId="0" applyNumberFormat="0" applyFont="0" applyBorder="0" applyAlignment="0" applyProtection="0">
      <alignment horizontal="center"/>
      <protection hidden="1"/>
    </xf>
    <xf numFmtId="9" fontId="12" fillId="9" borderId="0" applyNumberFormat="0" applyFont="0" applyBorder="0" applyAlignment="0" applyProtection="0">
      <alignment horizontal="center"/>
      <protection hidden="1"/>
    </xf>
    <xf numFmtId="9" fontId="12" fillId="10" borderId="0" applyNumberFormat="0" applyFont="0" applyBorder="0" applyAlignment="0" applyProtection="0">
      <alignment horizontal="center"/>
      <protection hidden="1"/>
    </xf>
    <xf numFmtId="9" fontId="12" fillId="11" borderId="0" applyNumberFormat="0" applyFont="0" applyBorder="0" applyAlignment="0" applyProtection="0">
      <alignment horizontal="center"/>
      <protection hidden="1"/>
    </xf>
    <xf numFmtId="9" fontId="12" fillId="12" borderId="0" applyNumberFormat="0" applyFont="0" applyBorder="0" applyAlignment="0" applyProtection="0">
      <alignment horizontal="center"/>
      <protection hidden="1"/>
    </xf>
    <xf numFmtId="9" fontId="12" fillId="13" borderId="0" applyNumberFormat="0" applyFont="0" applyBorder="0" applyAlignment="0" applyProtection="0">
      <alignment horizontal="center"/>
      <protection hidden="1"/>
    </xf>
    <xf numFmtId="9" fontId="12" fillId="14" borderId="0" applyNumberFormat="0" applyFont="0" applyBorder="0" applyAlignment="0" applyProtection="0">
      <alignment horizontal="center"/>
      <protection hidden="1"/>
    </xf>
    <xf numFmtId="9" fontId="12" fillId="15" borderId="0" applyNumberFormat="0" applyFont="0" applyBorder="0" applyAlignment="0" applyProtection="0">
      <alignment horizontal="center"/>
      <protection hidden="1"/>
    </xf>
    <xf numFmtId="9" fontId="12" fillId="16" borderId="0" applyNumberFormat="0" applyFont="0" applyBorder="0" applyAlignment="0" applyProtection="0">
      <alignment horizontal="center"/>
      <protection hidden="1"/>
    </xf>
    <xf numFmtId="4" fontId="16" fillId="17" borderId="2" applyProtection="0">
      <alignment horizontal="right" vertical="top"/>
    </xf>
    <xf numFmtId="9" fontId="12" fillId="18" borderId="0" applyNumberFormat="0" applyFont="0" applyBorder="0" applyAlignment="0" applyProtection="0">
      <alignment horizontal="center"/>
      <protection hidden="1"/>
    </xf>
    <xf numFmtId="9" fontId="12" fillId="19" borderId="0" applyNumberFormat="0" applyFont="0" applyBorder="0" applyAlignment="0" applyProtection="0">
      <alignment horizontal="center"/>
      <protection hidden="1"/>
    </xf>
    <xf numFmtId="9" fontId="12" fillId="20" borderId="0" applyNumberFormat="0" applyFont="0" applyBorder="0" applyAlignment="0" applyProtection="0">
      <alignment horizontal="center"/>
      <protection hidden="1"/>
    </xf>
    <xf numFmtId="9" fontId="12" fillId="21" borderId="0" applyNumberFormat="0" applyFont="0" applyBorder="0" applyAlignment="0" applyProtection="0">
      <alignment horizontal="center"/>
      <protection hidden="1"/>
    </xf>
  </cellStyleXfs>
  <cellXfs count="117">
    <xf numFmtId="0" fontId="0" fillId="0" borderId="0" xfId="0"/>
    <xf numFmtId="0" fontId="10" fillId="0" borderId="0" xfId="0" applyFont="1" applyAlignment="1" applyProtection="1">
      <alignment horizontal="center"/>
      <protection locked="0" hidden="1"/>
    </xf>
    <xf numFmtId="0" fontId="3" fillId="0" borderId="0" xfId="0" applyFont="1" applyProtection="1">
      <protection locked="0" hidden="1"/>
    </xf>
    <xf numFmtId="0" fontId="0" fillId="0" borderId="0" xfId="0" applyProtection="1">
      <protection locked="0" hidden="1"/>
    </xf>
    <xf numFmtId="0" fontId="6" fillId="0" borderId="0" xfId="0" applyFont="1" applyProtection="1">
      <protection locked="0" hidden="1"/>
    </xf>
    <xf numFmtId="0" fontId="19" fillId="0" borderId="0" xfId="0" applyFont="1" applyProtection="1">
      <protection locked="0" hidden="1"/>
    </xf>
    <xf numFmtId="0" fontId="10" fillId="0" borderId="0" xfId="0" applyFont="1" applyProtection="1">
      <protection locked="0" hidden="1"/>
    </xf>
    <xf numFmtId="166" fontId="3" fillId="0" borderId="0" xfId="0" applyNumberFormat="1" applyFont="1" applyProtection="1">
      <protection locked="0" hidden="1"/>
    </xf>
    <xf numFmtId="9" fontId="3" fillId="0" borderId="0" xfId="0" applyNumberFormat="1" applyFont="1" applyProtection="1">
      <protection locked="0" hidden="1"/>
    </xf>
    <xf numFmtId="0" fontId="4" fillId="0" borderId="0" xfId="0" applyFont="1" applyProtection="1">
      <protection locked="0" hidden="1"/>
    </xf>
    <xf numFmtId="0" fontId="22" fillId="0" borderId="0" xfId="0" applyFont="1" applyProtection="1">
      <protection locked="0" hidden="1"/>
    </xf>
    <xf numFmtId="0" fontId="9" fillId="0" borderId="0" xfId="0" applyFont="1" applyAlignment="1" applyProtection="1">
      <alignment horizontal="center" vertical="center"/>
      <protection locked="0" hidden="1"/>
    </xf>
    <xf numFmtId="0" fontId="9" fillId="0" borderId="0" xfId="0" applyFont="1" applyAlignment="1" applyProtection="1">
      <alignment horizontal="center" vertical="center" wrapText="1"/>
      <protection locked="0" hidden="1"/>
    </xf>
    <xf numFmtId="0" fontId="8" fillId="0" borderId="0" xfId="0" applyFont="1" applyAlignment="1" applyProtection="1">
      <alignment horizontal="left" vertical="center"/>
      <protection locked="0" hidden="1"/>
    </xf>
    <xf numFmtId="0" fontId="9" fillId="0" borderId="0" xfId="0" applyFont="1" applyAlignment="1" applyProtection="1">
      <alignment horizontal="center"/>
      <protection locked="0" hidden="1"/>
    </xf>
    <xf numFmtId="49" fontId="21" fillId="0" borderId="0" xfId="0" applyNumberFormat="1" applyFont="1" applyAlignment="1" applyProtection="1">
      <alignment vertical="center"/>
      <protection locked="0" hidden="1"/>
    </xf>
    <xf numFmtId="0" fontId="9" fillId="0" borderId="0" xfId="0" applyFont="1" applyAlignment="1" applyProtection="1">
      <alignment horizontal="center" wrapText="1"/>
      <protection locked="0" hidden="1"/>
    </xf>
    <xf numFmtId="1" fontId="0" fillId="0" borderId="0" xfId="0" applyNumberFormat="1" applyProtection="1">
      <protection locked="0" hidden="1"/>
    </xf>
    <xf numFmtId="1" fontId="7" fillId="0" borderId="0" xfId="0" applyNumberFormat="1" applyFont="1" applyProtection="1">
      <protection locked="0" hidden="1"/>
    </xf>
    <xf numFmtId="0" fontId="24" fillId="0" borderId="0" xfId="0" applyFont="1" applyProtection="1">
      <protection locked="0" hidden="1"/>
    </xf>
    <xf numFmtId="49" fontId="7" fillId="0" borderId="0" xfId="0" applyNumberFormat="1" applyFont="1" applyAlignment="1" applyProtection="1">
      <alignment horizontal="right" vertical="center"/>
      <protection locked="0" hidden="1"/>
    </xf>
    <xf numFmtId="0" fontId="24" fillId="0" borderId="0" xfId="0" applyFont="1" applyAlignment="1" applyProtection="1">
      <alignment horizontal="left" vertical="center" indent="1"/>
      <protection locked="0" hidden="1"/>
    </xf>
    <xf numFmtId="0" fontId="23" fillId="0" borderId="0" xfId="0" applyFont="1" applyAlignment="1" applyProtection="1">
      <alignment horizontal="left" vertical="center" indent="1"/>
      <protection locked="0" hidden="1"/>
    </xf>
    <xf numFmtId="1" fontId="6" fillId="0" borderId="0" xfId="0" applyNumberFormat="1" applyFont="1" applyProtection="1">
      <protection locked="0" hidden="1"/>
    </xf>
    <xf numFmtId="0" fontId="0" fillId="0" borderId="0" xfId="0" applyAlignment="1" applyProtection="1">
      <alignment horizontal="left" vertical="center" indent="1"/>
      <protection locked="0" hidden="1"/>
    </xf>
    <xf numFmtId="0" fontId="3" fillId="0" borderId="0" xfId="0" applyFont="1" applyAlignment="1" applyProtection="1">
      <alignment horizontal="right"/>
      <protection locked="0" hidden="1"/>
    </xf>
    <xf numFmtId="0" fontId="5" fillId="2" borderId="0" xfId="0" applyFont="1" applyFill="1" applyAlignment="1" applyProtection="1">
      <alignment horizontal="left" indent="1"/>
      <protection locked="0" hidden="1"/>
    </xf>
    <xf numFmtId="0" fontId="9" fillId="2" borderId="0" xfId="0" applyFont="1" applyFill="1" applyAlignment="1" applyProtection="1">
      <alignment horizontal="left" indent="1"/>
      <protection locked="0" hidden="1"/>
    </xf>
    <xf numFmtId="0" fontId="10" fillId="2" borderId="0" xfId="0" applyFont="1" applyFill="1" applyProtection="1">
      <protection locked="0" hidden="1"/>
    </xf>
    <xf numFmtId="9" fontId="18" fillId="0" borderId="0" xfId="3" applyFont="1" applyFill="1" applyProtection="1">
      <alignment horizontal="center"/>
      <protection locked="0" hidden="1"/>
    </xf>
    <xf numFmtId="9" fontId="18" fillId="0" borderId="0" xfId="15" applyFont="1" applyFill="1" applyProtection="1">
      <alignment horizontal="center"/>
      <protection locked="0" hidden="1"/>
    </xf>
    <xf numFmtId="9" fontId="18" fillId="0" borderId="0" xfId="5" applyFont="1" applyFill="1" applyProtection="1">
      <alignment horizontal="center"/>
      <protection locked="0" hidden="1"/>
    </xf>
    <xf numFmtId="9" fontId="18" fillId="0" borderId="0" xfId="14" applyFont="1" applyFill="1" applyProtection="1">
      <alignment horizontal="center"/>
      <protection locked="0" hidden="1"/>
    </xf>
    <xf numFmtId="1" fontId="18" fillId="0" borderId="0" xfId="0" applyNumberFormat="1" applyFont="1" applyAlignment="1" applyProtection="1">
      <alignment horizontal="center"/>
      <protection locked="0" hidden="1"/>
    </xf>
    <xf numFmtId="0" fontId="10" fillId="2" borderId="0" xfId="0" applyFont="1" applyFill="1" applyAlignment="1" applyProtection="1">
      <alignment horizontal="right"/>
      <protection locked="0" hidden="1"/>
    </xf>
    <xf numFmtId="1" fontId="18" fillId="0" borderId="0" xfId="3" applyNumberFormat="1" applyFont="1" applyFill="1" applyProtection="1">
      <alignment horizontal="center"/>
      <protection locked="0" hidden="1"/>
    </xf>
    <xf numFmtId="1" fontId="18" fillId="0" borderId="0" xfId="15" applyNumberFormat="1" applyFont="1" applyFill="1" applyProtection="1">
      <alignment horizontal="center"/>
      <protection locked="0" hidden="1"/>
    </xf>
    <xf numFmtId="1" fontId="18" fillId="0" borderId="0" xfId="5" applyNumberFormat="1" applyFont="1" applyFill="1" applyProtection="1">
      <alignment horizontal="center"/>
      <protection locked="0" hidden="1"/>
    </xf>
    <xf numFmtId="1" fontId="18" fillId="0" borderId="0" xfId="14" applyNumberFormat="1" applyFont="1" applyFill="1" applyProtection="1">
      <alignment horizontal="center"/>
      <protection locked="0" hidden="1"/>
    </xf>
    <xf numFmtId="0" fontId="2" fillId="0" borderId="0" xfId="0" applyFont="1" applyAlignment="1" applyProtection="1">
      <alignment horizontal="left" indent="1"/>
      <protection locked="0" hidden="1"/>
    </xf>
    <xf numFmtId="9" fontId="18" fillId="0" borderId="0" xfId="6" applyFont="1" applyFill="1" applyProtection="1">
      <alignment horizontal="center"/>
      <protection locked="0" hidden="1"/>
    </xf>
    <xf numFmtId="9" fontId="18" fillId="0" borderId="0" xfId="4" applyFont="1" applyFill="1" applyProtection="1">
      <alignment horizontal="center"/>
      <protection locked="0" hidden="1"/>
    </xf>
    <xf numFmtId="9" fontId="18" fillId="0" borderId="0" xfId="11" applyFont="1" applyFill="1" applyProtection="1">
      <alignment horizontal="center"/>
      <protection locked="0" hidden="1"/>
    </xf>
    <xf numFmtId="0" fontId="0" fillId="0" borderId="0" xfId="0" applyAlignment="1" applyProtection="1">
      <alignment horizontal="left" indent="1"/>
      <protection locked="0" hidden="1"/>
    </xf>
    <xf numFmtId="0" fontId="1" fillId="0" borderId="0" xfId="0" applyFont="1" applyAlignment="1" applyProtection="1">
      <alignment vertical="center"/>
      <protection locked="0" hidden="1"/>
    </xf>
    <xf numFmtId="1" fontId="18" fillId="0" borderId="0" xfId="6" applyNumberFormat="1" applyFont="1" applyFill="1" applyProtection="1">
      <alignment horizontal="center"/>
      <protection locked="0" hidden="1"/>
    </xf>
    <xf numFmtId="1" fontId="18" fillId="0" borderId="0" xfId="4" applyNumberFormat="1" applyFont="1" applyFill="1" applyProtection="1">
      <alignment horizontal="center"/>
      <protection locked="0" hidden="1"/>
    </xf>
    <xf numFmtId="1" fontId="18" fillId="0" borderId="0" xfId="11" applyNumberFormat="1" applyFont="1" applyFill="1" applyProtection="1">
      <alignment horizontal="center"/>
      <protection locked="0" hidden="1"/>
    </xf>
    <xf numFmtId="0" fontId="0" fillId="0" borderId="0" xfId="0" applyAlignment="1" applyProtection="1">
      <alignment vertical="center"/>
      <protection locked="0" hidden="1"/>
    </xf>
    <xf numFmtId="9" fontId="18" fillId="0" borderId="0" xfId="12" applyFont="1" applyFill="1" applyProtection="1">
      <alignment horizontal="center"/>
      <protection locked="0" hidden="1"/>
    </xf>
    <xf numFmtId="1" fontId="18" fillId="0" borderId="0" xfId="12" applyNumberFormat="1" applyFont="1" applyFill="1" applyProtection="1">
      <alignment horizontal="center"/>
      <protection locked="0" hidden="1"/>
    </xf>
    <xf numFmtId="9" fontId="18" fillId="0" borderId="0" xfId="7" applyFont="1" applyFill="1" applyProtection="1">
      <alignment horizontal="center"/>
      <protection locked="0" hidden="1"/>
    </xf>
    <xf numFmtId="9" fontId="18" fillId="0" borderId="0" xfId="19" applyFont="1" applyFill="1" applyProtection="1">
      <alignment horizontal="center"/>
      <protection locked="0" hidden="1"/>
    </xf>
    <xf numFmtId="1" fontId="18" fillId="0" borderId="0" xfId="7" applyNumberFormat="1" applyFont="1" applyFill="1" applyProtection="1">
      <alignment horizontal="center"/>
      <protection locked="0" hidden="1"/>
    </xf>
    <xf numFmtId="1" fontId="18" fillId="0" borderId="0" xfId="19" applyNumberFormat="1" applyFont="1" applyFill="1" applyProtection="1">
      <alignment horizontal="center"/>
      <protection locked="0" hidden="1"/>
    </xf>
    <xf numFmtId="9" fontId="18" fillId="0" borderId="0" xfId="10" applyFont="1" applyFill="1" applyProtection="1">
      <alignment horizontal="center"/>
      <protection locked="0" hidden="1"/>
    </xf>
    <xf numFmtId="1" fontId="18" fillId="0" borderId="0" xfId="10" applyNumberFormat="1" applyFont="1" applyFill="1" applyProtection="1">
      <alignment horizontal="center"/>
      <protection locked="0" hidden="1"/>
    </xf>
    <xf numFmtId="49" fontId="7" fillId="0" borderId="0" xfId="0" applyNumberFormat="1" applyFont="1" applyAlignment="1" applyProtection="1">
      <alignment horizontal="right"/>
      <protection locked="0" hidden="1"/>
    </xf>
    <xf numFmtId="49" fontId="3" fillId="0" borderId="0" xfId="0" applyNumberFormat="1" applyFont="1" applyAlignment="1" applyProtection="1">
      <alignment horizontal="left" vertical="center" indent="1"/>
      <protection locked="0" hidden="1"/>
    </xf>
    <xf numFmtId="9" fontId="18" fillId="0" borderId="0" xfId="8" applyFont="1" applyFill="1" applyProtection="1">
      <alignment horizontal="center"/>
      <protection locked="0" hidden="1"/>
    </xf>
    <xf numFmtId="1" fontId="18" fillId="0" borderId="0" xfId="8" applyNumberFormat="1" applyFont="1" applyFill="1" applyProtection="1">
      <alignment horizontal="center"/>
      <protection locked="0" hidden="1"/>
    </xf>
    <xf numFmtId="9" fontId="18" fillId="0" borderId="0" xfId="20" applyFont="1" applyFill="1" applyProtection="1">
      <alignment horizontal="center"/>
      <protection locked="0" hidden="1"/>
    </xf>
    <xf numFmtId="1" fontId="18" fillId="0" borderId="0" xfId="20" applyNumberFormat="1" applyFont="1" applyFill="1" applyProtection="1">
      <alignment horizontal="center"/>
      <protection locked="0" hidden="1"/>
    </xf>
    <xf numFmtId="1" fontId="15" fillId="0" borderId="0" xfId="0" applyNumberFormat="1" applyFont="1" applyAlignment="1" applyProtection="1">
      <alignment horizontal="center"/>
      <protection locked="0" hidden="1"/>
    </xf>
    <xf numFmtId="0" fontId="17" fillId="0" borderId="0" xfId="0" applyFont="1" applyAlignment="1" applyProtection="1">
      <alignment horizontal="left" vertical="center" indent="1"/>
      <protection locked="0" hidden="1"/>
    </xf>
    <xf numFmtId="0" fontId="24" fillId="23" borderId="0" xfId="0" applyFont="1" applyFill="1" applyAlignment="1" applyProtection="1">
      <alignment horizontal="left" vertical="center" indent="1"/>
      <protection locked="0" hidden="1"/>
    </xf>
    <xf numFmtId="0" fontId="7" fillId="0" borderId="0" xfId="0" applyFont="1" applyAlignment="1" applyProtection="1">
      <alignment horizontal="center"/>
      <protection locked="0" hidden="1"/>
    </xf>
    <xf numFmtId="0" fontId="2" fillId="0" borderId="0" xfId="0" applyFont="1" applyAlignment="1" applyProtection="1">
      <alignment horizontal="center" vertical="center"/>
      <protection locked="0" hidden="1"/>
    </xf>
    <xf numFmtId="17" fontId="0" fillId="0" borderId="0" xfId="0" applyNumberFormat="1" applyProtection="1">
      <protection locked="0" hidden="1"/>
    </xf>
    <xf numFmtId="0" fontId="10" fillId="0" borderId="0" xfId="0" applyFont="1" applyAlignment="1" applyProtection="1">
      <alignment horizontal="center" vertical="center" wrapText="1"/>
      <protection locked="0" hidden="1"/>
    </xf>
    <xf numFmtId="1" fontId="27" fillId="0" borderId="0" xfId="3" applyNumberFormat="1" applyFont="1" applyFill="1" applyProtection="1">
      <alignment horizontal="center"/>
      <protection locked="0" hidden="1"/>
    </xf>
    <xf numFmtId="1" fontId="27" fillId="0" borderId="0" xfId="10" applyNumberFormat="1" applyFont="1" applyFill="1" applyProtection="1">
      <alignment horizontal="center"/>
      <protection locked="0" hidden="1"/>
    </xf>
    <xf numFmtId="1" fontId="7" fillId="0" borderId="0" xfId="14" applyNumberFormat="1" applyFont="1" applyFill="1" applyProtection="1">
      <alignment horizontal="center"/>
      <protection locked="0" hidden="1"/>
    </xf>
    <xf numFmtId="1" fontId="7" fillId="0" borderId="0" xfId="11" applyNumberFormat="1" applyFont="1" applyFill="1" applyProtection="1">
      <alignment horizontal="center"/>
      <protection locked="0" hidden="1"/>
    </xf>
    <xf numFmtId="1" fontId="7" fillId="0" borderId="0" xfId="19" applyNumberFormat="1" applyFont="1" applyFill="1" applyProtection="1">
      <alignment horizontal="center"/>
      <protection locked="0" hidden="1"/>
    </xf>
    <xf numFmtId="1" fontId="27" fillId="0" borderId="0" xfId="4" applyNumberFormat="1" applyFont="1" applyFill="1" applyProtection="1">
      <alignment horizontal="center"/>
      <protection locked="0" hidden="1"/>
    </xf>
    <xf numFmtId="1" fontId="27" fillId="0" borderId="0" xfId="15" applyNumberFormat="1" applyFont="1" applyFill="1" applyProtection="1">
      <alignment horizontal="center"/>
      <protection locked="0" hidden="1"/>
    </xf>
    <xf numFmtId="1" fontId="7" fillId="0" borderId="0" xfId="5" applyNumberFormat="1" applyFont="1" applyFill="1" applyProtection="1">
      <alignment horizontal="center"/>
      <protection locked="0" hidden="1"/>
    </xf>
    <xf numFmtId="1" fontId="27" fillId="0" borderId="0" xfId="13" applyNumberFormat="1" applyFont="1" applyFill="1" applyProtection="1">
      <alignment horizontal="center"/>
      <protection locked="0" hidden="1"/>
    </xf>
    <xf numFmtId="9" fontId="4" fillId="0" borderId="0" xfId="2" applyFont="1" applyFill="1" applyAlignment="1" applyProtection="1">
      <alignment horizontal="center"/>
      <protection hidden="1"/>
    </xf>
    <xf numFmtId="1" fontId="7" fillId="0" borderId="0" xfId="0" applyNumberFormat="1" applyFont="1" applyAlignment="1" applyProtection="1">
      <alignment horizontal="center"/>
      <protection locked="0" hidden="1"/>
    </xf>
    <xf numFmtId="0" fontId="10" fillId="0" borderId="0" xfId="10" applyNumberFormat="1" applyFont="1" applyFill="1" applyProtection="1">
      <alignment horizontal="center"/>
      <protection locked="0" hidden="1"/>
    </xf>
    <xf numFmtId="0" fontId="10" fillId="0" borderId="0" xfId="3" applyNumberFormat="1" applyFont="1" applyFill="1" applyProtection="1">
      <alignment horizontal="center"/>
      <protection locked="0" hidden="1"/>
    </xf>
    <xf numFmtId="0" fontId="10" fillId="0" borderId="0" xfId="14" applyNumberFormat="1" applyFont="1" applyFill="1" applyProtection="1">
      <alignment horizontal="center"/>
      <protection locked="0" hidden="1"/>
    </xf>
    <xf numFmtId="0" fontId="10" fillId="0" borderId="0" xfId="11" applyNumberFormat="1" applyFont="1" applyFill="1" applyProtection="1">
      <alignment horizontal="center"/>
      <protection locked="0" hidden="1"/>
    </xf>
    <xf numFmtId="0" fontId="10" fillId="0" borderId="0" xfId="19" applyNumberFormat="1" applyFont="1" applyFill="1" applyProtection="1">
      <alignment horizontal="center"/>
      <protection locked="0" hidden="1"/>
    </xf>
    <xf numFmtId="0" fontId="10" fillId="0" borderId="0" xfId="8" applyNumberFormat="1" applyFont="1" applyFill="1" applyProtection="1">
      <alignment horizontal="center"/>
      <protection locked="0" hidden="1"/>
    </xf>
    <xf numFmtId="0" fontId="10" fillId="0" borderId="0" xfId="17" applyNumberFormat="1" applyFont="1" applyFill="1" applyProtection="1">
      <alignment horizontal="center"/>
      <protection locked="0" hidden="1"/>
    </xf>
    <xf numFmtId="0" fontId="10" fillId="0" borderId="0" xfId="5" applyNumberFormat="1" applyFont="1" applyFill="1" applyProtection="1">
      <alignment horizontal="center"/>
      <protection locked="0" hidden="1"/>
    </xf>
    <xf numFmtId="0" fontId="10" fillId="0" borderId="0" xfId="6" applyNumberFormat="1" applyFont="1" applyFill="1" applyProtection="1">
      <alignment horizontal="center"/>
      <protection locked="0" hidden="1"/>
    </xf>
    <xf numFmtId="0" fontId="10" fillId="0" borderId="0" xfId="15" applyNumberFormat="1" applyFont="1" applyFill="1" applyProtection="1">
      <alignment horizontal="center"/>
      <protection locked="0" hidden="1"/>
    </xf>
    <xf numFmtId="0" fontId="10" fillId="24" borderId="0" xfId="0" applyFont="1" applyFill="1" applyAlignment="1" applyProtection="1">
      <alignment horizontal="center"/>
      <protection locked="0" hidden="1"/>
    </xf>
    <xf numFmtId="166" fontId="0" fillId="0" borderId="0" xfId="0" applyNumberFormat="1" applyAlignment="1" applyProtection="1">
      <alignment horizontal="center"/>
      <protection hidden="1"/>
    </xf>
    <xf numFmtId="0" fontId="11" fillId="3" borderId="0" xfId="0" applyFont="1" applyFill="1" applyAlignment="1" applyProtection="1">
      <alignment horizontal="center"/>
      <protection hidden="1"/>
    </xf>
    <xf numFmtId="3" fontId="11" fillId="0" borderId="0" xfId="0" applyNumberFormat="1" applyFont="1" applyAlignment="1" applyProtection="1">
      <alignment horizontal="center"/>
      <protection hidden="1"/>
    </xf>
    <xf numFmtId="3" fontId="11" fillId="3" borderId="0" xfId="0" applyNumberFormat="1" applyFont="1" applyFill="1" applyAlignment="1" applyProtection="1">
      <alignment horizontal="center"/>
      <protection hidden="1"/>
    </xf>
    <xf numFmtId="3" fontId="25" fillId="3" borderId="0" xfId="0" applyNumberFormat="1" applyFont="1" applyFill="1" applyAlignment="1" applyProtection="1">
      <alignment horizontal="center"/>
      <protection hidden="1"/>
    </xf>
    <xf numFmtId="9" fontId="26" fillId="0" borderId="0" xfId="2" applyFont="1" applyAlignment="1" applyProtection="1">
      <alignment horizontal="center"/>
      <protection hidden="1"/>
    </xf>
    <xf numFmtId="0" fontId="9" fillId="2" borderId="0" xfId="0" applyFont="1" applyFill="1" applyAlignment="1" applyProtection="1">
      <alignment horizontal="center"/>
      <protection hidden="1"/>
    </xf>
    <xf numFmtId="165" fontId="9" fillId="0" borderId="0" xfId="1" applyNumberFormat="1" applyFont="1" applyAlignment="1" applyProtection="1">
      <alignment horizontal="center"/>
      <protection hidden="1"/>
    </xf>
    <xf numFmtId="3" fontId="9" fillId="3" borderId="0" xfId="0" applyNumberFormat="1" applyFont="1" applyFill="1" applyAlignment="1" applyProtection="1">
      <alignment horizontal="center"/>
      <protection hidden="1"/>
    </xf>
    <xf numFmtId="3" fontId="8" fillId="3" borderId="0" xfId="0" applyNumberFormat="1" applyFont="1" applyFill="1" applyAlignment="1" applyProtection="1">
      <alignment horizontal="center"/>
      <protection hidden="1"/>
    </xf>
    <xf numFmtId="3" fontId="26" fillId="3" borderId="0" xfId="0" applyNumberFormat="1" applyFont="1" applyFill="1" applyAlignment="1" applyProtection="1">
      <alignment horizontal="center"/>
      <protection hidden="1"/>
    </xf>
    <xf numFmtId="9" fontId="11" fillId="0" borderId="0" xfId="2" applyFont="1" applyAlignment="1" applyProtection="1">
      <alignment horizontal="center"/>
      <protection hidden="1"/>
    </xf>
    <xf numFmtId="9" fontId="10" fillId="0" borderId="0" xfId="2" applyFont="1" applyAlignment="1" applyProtection="1">
      <alignment horizontal="center"/>
      <protection hidden="1"/>
    </xf>
    <xf numFmtId="1" fontId="14" fillId="0" borderId="0" xfId="3" applyNumberFormat="1" applyFont="1" applyFill="1" applyProtection="1">
      <alignment horizontal="center"/>
      <protection hidden="1"/>
    </xf>
    <xf numFmtId="1" fontId="28" fillId="0" borderId="0" xfId="0" applyNumberFormat="1" applyFont="1" applyAlignment="1" applyProtection="1">
      <alignment horizontal="center"/>
      <protection hidden="1"/>
    </xf>
    <xf numFmtId="1" fontId="12" fillId="0" borderId="0" xfId="3" applyNumberFormat="1" applyFill="1">
      <alignment horizontal="center"/>
      <protection hidden="1"/>
    </xf>
    <xf numFmtId="0" fontId="20" fillId="0" borderId="0" xfId="0" applyFont="1" applyAlignment="1" applyProtection="1">
      <alignment horizontal="center"/>
      <protection locked="0" hidden="1"/>
    </xf>
    <xf numFmtId="0" fontId="9" fillId="0" borderId="0" xfId="0" applyFont="1" applyAlignment="1" applyProtection="1">
      <alignment horizontal="center" vertical="center"/>
      <protection locked="0" hidden="1"/>
    </xf>
    <xf numFmtId="0" fontId="10" fillId="0" borderId="0" xfId="0" applyFont="1" applyAlignment="1" applyProtection="1">
      <alignment horizontal="right"/>
      <protection locked="0" hidden="1"/>
    </xf>
    <xf numFmtId="0" fontId="9" fillId="0" borderId="0" xfId="0" applyFont="1" applyAlignment="1" applyProtection="1">
      <alignment horizontal="center"/>
      <protection locked="0" hidden="1"/>
    </xf>
    <xf numFmtId="0" fontId="9" fillId="0" borderId="1" xfId="0" applyFont="1" applyBorder="1" applyAlignment="1" applyProtection="1">
      <alignment horizontal="center"/>
      <protection locked="0" hidden="1"/>
    </xf>
    <xf numFmtId="0" fontId="9" fillId="0" borderId="3" xfId="0" applyFont="1" applyBorder="1" applyAlignment="1" applyProtection="1">
      <alignment horizontal="center"/>
      <protection locked="0" hidden="1"/>
    </xf>
    <xf numFmtId="0" fontId="0" fillId="0" borderId="3" xfId="0" applyBorder="1" applyAlignment="1" applyProtection="1">
      <alignment horizontal="center"/>
      <protection locked="0" hidden="1"/>
    </xf>
    <xf numFmtId="0" fontId="7" fillId="0" borderId="0" xfId="0" applyFont="1" applyAlignment="1" applyProtection="1">
      <alignment horizontal="center"/>
      <protection locked="0" hidden="1"/>
    </xf>
    <xf numFmtId="0" fontId="2" fillId="22" borderId="0" xfId="0" applyFont="1" applyFill="1" applyAlignment="1" applyProtection="1">
      <alignment horizontal="center" vertical="center"/>
      <protection locked="0" hidden="1"/>
    </xf>
  </cellXfs>
  <cellStyles count="21">
    <cellStyle name="10 2 2 2" xfId="16" xr:uid="{01E99AF5-CC2A-4631-A50A-647AA332AFBE}"/>
    <cellStyle name="100" xfId="3" xr:uid="{EB62BCB3-FE22-46DC-A155-DFCB10B05425}"/>
    <cellStyle name="20" xfId="20" xr:uid="{F295F70B-DEFB-4032-8DC3-03238294747E}"/>
    <cellStyle name="25" xfId="19" xr:uid="{E10787AA-65A6-4D2C-95F4-9532A70E0680}"/>
    <cellStyle name="30" xfId="18" xr:uid="{82AB5E5F-1B7B-4989-B904-B1BA01A6BAA3}"/>
    <cellStyle name="35" xfId="14" xr:uid="{7655E7B0-5637-4FE6-9EE6-B5CCB2608AB9}"/>
    <cellStyle name="40" xfId="11" xr:uid="{D745FDB8-689F-4874-9B4E-CB90AED346C1}"/>
    <cellStyle name="45" xfId="9" xr:uid="{8D1C7C52-6B79-4BAC-AB22-E28C46133035}"/>
    <cellStyle name="50" xfId="5" xr:uid="{82DC5781-79C8-41F8-B5D0-F0E74891908A}"/>
    <cellStyle name="55" xfId="12" xr:uid="{883DADEF-CC63-47AE-9DBD-BE334F4456CF}"/>
    <cellStyle name="60" xfId="17" xr:uid="{787C8D87-ABBF-40F7-AA95-28B24A90FD16}"/>
    <cellStyle name="65" xfId="10" xr:uid="{4C02745B-9932-42D4-B930-E72C396FADF8}"/>
    <cellStyle name="70" xfId="4" xr:uid="{3265525B-7B12-4878-9F23-E597F876F57F}"/>
    <cellStyle name="75" xfId="7" xr:uid="{6F420D38-C4C5-473D-94D5-7B6FE4BDBD14}"/>
    <cellStyle name="80" xfId="6" xr:uid="{9EB50159-86D7-4F82-A979-561E2E26B14E}"/>
    <cellStyle name="85" xfId="15" xr:uid="{71D129D6-1DC7-4359-91AD-79A8C9A2602A}"/>
    <cellStyle name="90" xfId="8" xr:uid="{E2BCC425-2757-4C80-8290-D0DD9F1DFEDE}"/>
    <cellStyle name="95" xfId="13" xr:uid="{1C29AD5B-FA87-49B4-8E1C-9D9743F9CD3E}"/>
    <cellStyle name="Comma" xfId="1" builtinId="3"/>
    <cellStyle name="Normal" xfId="0" builtinId="0"/>
    <cellStyle name="Percent" xfId="2" builtinId="5"/>
  </cellStyles>
  <dxfs count="14">
    <dxf>
      <font>
        <color rgb="FFCCECFF"/>
      </font>
    </dxf>
    <dxf>
      <font>
        <color rgb="FFCCECFF"/>
      </font>
    </dxf>
    <dxf>
      <font>
        <color rgb="FFCCECFF"/>
      </font>
    </dxf>
    <dxf>
      <font>
        <color rgb="FFCCECFF"/>
      </font>
    </dxf>
    <dxf>
      <font>
        <color rgb="FFCCECFF"/>
      </font>
    </dxf>
    <dxf>
      <font>
        <color rgb="FFCCECFF"/>
      </font>
    </dxf>
    <dxf>
      <font>
        <color rgb="FFFFFFCC"/>
      </font>
    </dxf>
    <dxf>
      <font>
        <color rgb="FFFFFFCC"/>
      </font>
    </dxf>
    <dxf>
      <font>
        <color rgb="FFFFFFCC"/>
      </font>
    </dxf>
    <dxf>
      <font>
        <color rgb="FFFFFFCC"/>
      </font>
    </dxf>
    <dxf>
      <font>
        <color rgb="FFFFD966"/>
      </font>
    </dxf>
    <dxf>
      <font>
        <color rgb="FFFFD966"/>
      </font>
    </dxf>
    <dxf>
      <font>
        <color rgb="FFFFD966"/>
      </font>
    </dxf>
    <dxf>
      <font>
        <color rgb="FFFFD966"/>
      </font>
    </dxf>
  </dxfs>
  <tableStyles count="0" defaultTableStyle="TableStyleMedium2" defaultPivotStyle="PivotStyleLight16"/>
  <colors>
    <mruColors>
      <color rgb="FFCCECFF"/>
      <color rgb="FFDAEEF3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ropLines="12" dropStyle="combo" dx="22" fmlaLink="$AG$4" fmlaRange="$C$39:$C$50" noThreeD="1" sel="5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66674</xdr:colOff>
      <xdr:row>0</xdr:row>
      <xdr:rowOff>82103</xdr:rowOff>
    </xdr:from>
    <xdr:to>
      <xdr:col>3</xdr:col>
      <xdr:colOff>568388</xdr:colOff>
      <xdr:row>2</xdr:row>
      <xdr:rowOff>148590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49" y="82103"/>
          <a:ext cx="2039049" cy="394147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3</xdr:row>
          <xdr:rowOff>9525</xdr:rowOff>
        </xdr:from>
        <xdr:to>
          <xdr:col>36</xdr:col>
          <xdr:colOff>228600</xdr:colOff>
          <xdr:row>3</xdr:row>
          <xdr:rowOff>179070</xdr:rowOff>
        </xdr:to>
        <xdr:sp macro="" textlink="">
          <xdr:nvSpPr>
            <xdr:cNvPr id="1054" name="Drop Down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BB62"/>
  <sheetViews>
    <sheetView showGridLines="0" tabSelected="1" zoomScaleNormal="100" workbookViewId="0">
      <pane xSplit="24" ySplit="10" topLeftCell="Y11" activePane="bottomRight" state="frozen"/>
      <selection pane="topRight" activeCell="P1" sqref="P1"/>
      <selection pane="bottomLeft" activeCell="A11" sqref="A11"/>
      <selection pane="bottomRight" activeCell="AB39" sqref="AB39"/>
    </sheetView>
  </sheetViews>
  <sheetFormatPr defaultColWidth="9.140625" defaultRowHeight="15" outlineLevelCol="1" x14ac:dyDescent="0.25"/>
  <cols>
    <col min="1" max="1" width="2.7109375" style="2" customWidth="1"/>
    <col min="2" max="2" width="4.7109375" style="2" customWidth="1"/>
    <col min="3" max="3" width="18.42578125" style="3" customWidth="1"/>
    <col min="4" max="4" width="12" style="3" customWidth="1" collapsed="1"/>
    <col min="5" max="21" width="4.28515625" style="3" hidden="1" customWidth="1" outlineLevel="1"/>
    <col min="22" max="24" width="7.85546875" style="3" hidden="1" customWidth="1" outlineLevel="1"/>
    <col min="25" max="41" width="3.7109375" style="3" customWidth="1"/>
    <col min="42" max="42" width="9.140625" style="3" customWidth="1" collapsed="1"/>
    <col min="43" max="43" width="10.85546875" style="3" hidden="1" customWidth="1" outlineLevel="1"/>
    <col min="44" max="44" width="9.140625" style="3" hidden="1" customWidth="1" outlineLevel="1"/>
    <col min="45" max="45" width="9" style="3" customWidth="1"/>
    <col min="46" max="46" width="9.140625" style="4" hidden="1" customWidth="1"/>
    <col min="47" max="16384" width="9.140625" style="3"/>
  </cols>
  <sheetData>
    <row r="1" spans="1:54" ht="10.5" customHeight="1" x14ac:dyDescent="0.25">
      <c r="A1" s="2">
        <f>CHOOSE(vRolik_len,0.4,0.4,0.4,0.4,0.4,0.4,0.4,0.4,0.4,0.4,0.6,0.6,0.6,0.6,0.6,0.8,0.8,0.8,0.8,0.8,0.95,0.95,0.95,0.95,0.95,1,1,1,1,1,1.3,1.3,1.3,1.3,1.3,1.4,1.4,1.4,1.4,1.4,1.6,1.6,1.6,1.6,1.6,1.8,1.8,1.8,1.8,1.8,1.95,1.95,1.95,1.95,)</f>
        <v>0.95</v>
      </c>
    </row>
    <row r="2" spans="1:54" ht="15.75" thickBot="1" x14ac:dyDescent="0.3">
      <c r="Y2" s="110" t="s">
        <v>92</v>
      </c>
      <c r="Z2" s="110"/>
      <c r="AA2" s="110"/>
      <c r="AB2" s="110"/>
      <c r="AC2" s="110"/>
      <c r="AD2" s="110"/>
      <c r="AE2" s="110"/>
      <c r="AF2" s="5"/>
      <c r="AG2" s="112">
        <v>25</v>
      </c>
      <c r="AH2" s="112"/>
      <c r="AI2" s="112"/>
      <c r="AJ2" s="112"/>
      <c r="AK2" s="112"/>
      <c r="AL2" s="6"/>
      <c r="AM2" s="7">
        <f>IF(vRolik_len=0,0,
IF(vRolik_len&lt;=10,0.4,
IF(vRolik_len&lt;=15,0.6,
IF(vRolik_len&lt;=20,0.8,
IF(vRolik_len&lt;=25,0.95,
IF(vRolik_len&lt;=30,1,
IF(vRolik_len&lt;=35,1.3,
IF(vRolik_len&lt;=40,1.4,
IF(vRolik_len&lt;=45,1.6,
IF(vRolik_len&lt;=50,1.8,
IF(vRolik_len&lt;=55,1.95,
IF(vRolik_len&lt;=60,2.2,))))))))))))</f>
        <v>0.95</v>
      </c>
      <c r="AN2" s="6"/>
      <c r="AO2" s="6"/>
    </row>
    <row r="3" spans="1:54" ht="15.75" thickBot="1" x14ac:dyDescent="0.3">
      <c r="A3" s="8"/>
      <c r="B3" s="8"/>
      <c r="Y3" s="110" t="s">
        <v>93</v>
      </c>
      <c r="Z3" s="110"/>
      <c r="AA3" s="110"/>
      <c r="AB3" s="110"/>
      <c r="AC3" s="110"/>
      <c r="AD3" s="110"/>
      <c r="AE3" s="110"/>
      <c r="AF3" s="5"/>
      <c r="AG3" s="113">
        <v>30</v>
      </c>
      <c r="AH3" s="113"/>
      <c r="AI3" s="113"/>
      <c r="AJ3" s="113"/>
      <c r="AK3" s="113"/>
      <c r="AL3" s="6"/>
      <c r="AM3" s="6"/>
      <c r="AN3" s="6"/>
      <c r="AO3" s="6"/>
    </row>
    <row r="4" spans="1:54" ht="15.75" thickBot="1" x14ac:dyDescent="0.3">
      <c r="A4" s="115" t="s">
        <v>87</v>
      </c>
      <c r="B4" s="115"/>
      <c r="C4" s="115"/>
      <c r="D4" s="115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Y4" s="110" t="s">
        <v>94</v>
      </c>
      <c r="Z4" s="110"/>
      <c r="AA4" s="110"/>
      <c r="AB4" s="110"/>
      <c r="AC4" s="110"/>
      <c r="AD4" s="110"/>
      <c r="AE4" s="110"/>
      <c r="AG4" s="114">
        <v>5</v>
      </c>
      <c r="AH4" s="114"/>
      <c r="AI4" s="114"/>
      <c r="AJ4" s="114"/>
      <c r="AK4" s="114"/>
      <c r="AP4" s="9"/>
      <c r="AT4" s="10"/>
    </row>
    <row r="5" spans="1:54" s="6" customFormat="1" ht="18" customHeight="1" x14ac:dyDescent="0.25">
      <c r="A5" s="115" t="s">
        <v>40</v>
      </c>
      <c r="B5" s="115"/>
      <c r="C5" s="115"/>
      <c r="D5" s="115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AT5" s="4"/>
    </row>
    <row r="6" spans="1:54" s="6" customFormat="1" ht="18" customHeight="1" x14ac:dyDescent="0.25">
      <c r="A6" s="116" t="s">
        <v>88</v>
      </c>
      <c r="B6" s="116"/>
      <c r="C6" s="116"/>
      <c r="D6" s="116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AT6" s="4"/>
    </row>
    <row r="7" spans="1:54" ht="12" customHeight="1" x14ac:dyDescent="0.25">
      <c r="A7" s="8"/>
      <c r="B7" s="109" t="s">
        <v>41</v>
      </c>
      <c r="C7" s="109" t="s">
        <v>89</v>
      </c>
      <c r="D7" s="12" t="s">
        <v>45</v>
      </c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Y7" s="111" t="s">
        <v>95</v>
      </c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6"/>
      <c r="AQ7" s="6"/>
      <c r="AR7" s="6"/>
      <c r="AS7" s="11"/>
      <c r="AT7" s="13" t="s">
        <v>42</v>
      </c>
    </row>
    <row r="8" spans="1:54" ht="12" customHeight="1" x14ac:dyDescent="0.25">
      <c r="B8" s="109"/>
      <c r="C8" s="109"/>
      <c r="D8" s="12" t="s">
        <v>90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68"/>
      <c r="Y8" s="108"/>
      <c r="Z8" s="108"/>
      <c r="AA8" s="108"/>
      <c r="AB8" s="108"/>
      <c r="AC8" s="108"/>
      <c r="AD8" s="108"/>
      <c r="AE8" s="108"/>
      <c r="AF8" s="108"/>
      <c r="AG8" s="108"/>
      <c r="AH8" s="108"/>
      <c r="AI8" s="108"/>
      <c r="AJ8" s="108"/>
      <c r="AK8" s="108"/>
      <c r="AL8" s="108"/>
      <c r="AM8" s="108"/>
      <c r="AN8" s="108"/>
      <c r="AO8" s="108"/>
      <c r="AP8" s="11" t="s">
        <v>96</v>
      </c>
      <c r="AQ8" s="14" t="s">
        <v>25</v>
      </c>
      <c r="AR8" s="14" t="s">
        <v>35</v>
      </c>
      <c r="AS8" s="11" t="s">
        <v>96</v>
      </c>
      <c r="AT8" s="13" t="s">
        <v>44</v>
      </c>
    </row>
    <row r="9" spans="1:54" ht="12" customHeight="1" x14ac:dyDescent="0.25">
      <c r="B9" s="109"/>
      <c r="C9" s="109"/>
      <c r="D9" s="12" t="s">
        <v>91</v>
      </c>
      <c r="E9" s="69" t="s">
        <v>65</v>
      </c>
      <c r="F9" s="69" t="s">
        <v>66</v>
      </c>
      <c r="G9" s="69" t="s">
        <v>67</v>
      </c>
      <c r="H9" s="69" t="s">
        <v>68</v>
      </c>
      <c r="I9" s="69" t="s">
        <v>69</v>
      </c>
      <c r="J9" s="69" t="s">
        <v>70</v>
      </c>
      <c r="K9" s="69" t="s">
        <v>71</v>
      </c>
      <c r="L9" s="69" t="s">
        <v>72</v>
      </c>
      <c r="M9" s="69" t="s">
        <v>73</v>
      </c>
      <c r="N9" s="69" t="s">
        <v>74</v>
      </c>
      <c r="O9" s="69" t="s">
        <v>75</v>
      </c>
      <c r="P9" s="69" t="s">
        <v>76</v>
      </c>
      <c r="Q9" s="69" t="s">
        <v>77</v>
      </c>
      <c r="R9" s="69" t="s">
        <v>78</v>
      </c>
      <c r="S9" s="69" t="s">
        <v>79</v>
      </c>
      <c r="T9" s="69" t="s">
        <v>80</v>
      </c>
      <c r="U9" s="69" t="s">
        <v>81</v>
      </c>
      <c r="V9" s="1" t="s">
        <v>37</v>
      </c>
      <c r="W9" s="1" t="s">
        <v>38</v>
      </c>
      <c r="X9" s="1" t="s">
        <v>39</v>
      </c>
      <c r="Y9" s="15" t="s">
        <v>0</v>
      </c>
      <c r="Z9" s="15" t="s">
        <v>1</v>
      </c>
      <c r="AA9" s="15" t="s">
        <v>2</v>
      </c>
      <c r="AB9" s="15" t="s">
        <v>3</v>
      </c>
      <c r="AC9" s="15" t="s">
        <v>4</v>
      </c>
      <c r="AD9" s="15" t="s">
        <v>5</v>
      </c>
      <c r="AE9" s="15" t="s">
        <v>6</v>
      </c>
      <c r="AF9" s="15" t="s">
        <v>7</v>
      </c>
      <c r="AG9" s="15" t="s">
        <v>8</v>
      </c>
      <c r="AH9" s="15" t="s">
        <v>9</v>
      </c>
      <c r="AI9" s="15" t="s">
        <v>10</v>
      </c>
      <c r="AJ9" s="15" t="s">
        <v>11</v>
      </c>
      <c r="AK9" s="15" t="s">
        <v>12</v>
      </c>
      <c r="AL9" s="15" t="s">
        <v>13</v>
      </c>
      <c r="AM9" s="15" t="s">
        <v>14</v>
      </c>
      <c r="AN9" s="15" t="s">
        <v>15</v>
      </c>
      <c r="AO9" s="15" t="s">
        <v>16</v>
      </c>
      <c r="AP9" s="16" t="s">
        <v>97</v>
      </c>
      <c r="AQ9" s="16" t="s">
        <v>26</v>
      </c>
      <c r="AR9" s="14" t="s">
        <v>36</v>
      </c>
      <c r="AS9" s="11" t="s">
        <v>64</v>
      </c>
      <c r="AT9" s="13" t="s">
        <v>43</v>
      </c>
    </row>
    <row r="10" spans="1:54" ht="3.75" customHeight="1" x14ac:dyDescent="0.25">
      <c r="B10" s="109"/>
      <c r="AQ10" s="17"/>
      <c r="AR10" s="18"/>
    </row>
    <row r="11" spans="1:54" s="19" customFormat="1" x14ac:dyDescent="0.25">
      <c r="B11" s="20" t="s">
        <v>46</v>
      </c>
      <c r="C11" s="21" t="s">
        <v>18</v>
      </c>
      <c r="D11" s="105">
        <f t="shared" ref="D11:D25" si="0">AT11</f>
        <v>205.76999999999998</v>
      </c>
      <c r="E11" s="70">
        <v>450</v>
      </c>
      <c r="F11" s="70">
        <v>690</v>
      </c>
      <c r="G11" s="70">
        <v>690</v>
      </c>
      <c r="H11" s="70"/>
      <c r="I11" s="70">
        <v>450</v>
      </c>
      <c r="J11" s="70">
        <v>450</v>
      </c>
      <c r="K11" s="70">
        <v>450</v>
      </c>
      <c r="L11" s="70">
        <v>450</v>
      </c>
      <c r="M11" s="70">
        <v>450</v>
      </c>
      <c r="N11" s="70">
        <v>450</v>
      </c>
      <c r="O11" s="70">
        <v>690</v>
      </c>
      <c r="P11" s="70">
        <v>690</v>
      </c>
      <c r="Q11" s="71">
        <v>690</v>
      </c>
      <c r="R11" s="72">
        <v>240</v>
      </c>
      <c r="S11" s="80">
        <v>240</v>
      </c>
      <c r="T11" s="80">
        <v>240</v>
      </c>
      <c r="U11" s="80">
        <v>240</v>
      </c>
      <c r="V11" s="92">
        <f t="shared" ref="V11:V25" si="1">IF(vMonth=1,1,
IF(vMonth=2,1,
IF(vMonth=3,1,
IF(vMonth=4,1,
IF(vMonth=5,1,
IF(vMonth=6,1,
IF(vMonth=7,1,
IF(vMonth=8,1,
IF(vMonth=9,1,
IF(vMonth=10,1,
IF(vMonth=11,1,
IF(vMonth=12,1,))))))))))))</f>
        <v>1</v>
      </c>
      <c r="W11" s="92">
        <f>vSpot_koef</f>
        <v>0.95</v>
      </c>
      <c r="X11" s="92">
        <f t="shared" ref="X11:X28" si="2">V11*W11</f>
        <v>0.95</v>
      </c>
      <c r="Y11" s="81"/>
      <c r="Z11" s="82">
        <v>1</v>
      </c>
      <c r="AA11" s="82">
        <v>1</v>
      </c>
      <c r="AB11" s="81"/>
      <c r="AC11" s="81"/>
      <c r="AD11" s="81">
        <v>1</v>
      </c>
      <c r="AE11" s="81">
        <v>1</v>
      </c>
      <c r="AF11" s="81"/>
      <c r="AG11" s="81"/>
      <c r="AH11" s="81">
        <v>1</v>
      </c>
      <c r="AI11" s="82">
        <v>1</v>
      </c>
      <c r="AJ11" s="82"/>
      <c r="AK11" s="82"/>
      <c r="AL11" s="83"/>
      <c r="AM11" s="83"/>
      <c r="AN11" s="83"/>
      <c r="AO11" s="83"/>
      <c r="AP11" s="93">
        <f t="shared" ref="AP11:AP28" si="3">SUM(Y11:AO11)*vDay</f>
        <v>180</v>
      </c>
      <c r="AQ11" s="94">
        <f t="shared" ref="AQ11:AQ28" si="4">(E11*Y11+F11*Z11+G11*AA11+H11*AB11+I11*AC11+J11*AD11+K11*AE11+L11*AF11+M11*AG11+N11*AH11+O11*AI11+P11*AJ11+Q11*AK11+R11*AL11+S11*AM11+T11*AN11+U11*AO11)*X11*vDay</f>
        <v>97470</v>
      </c>
      <c r="AR11" s="79">
        <v>0.62</v>
      </c>
      <c r="AS11" s="102">
        <f t="shared" ref="AS11:AS21" si="5">AQ11*(1-AR11)</f>
        <v>37038.6</v>
      </c>
      <c r="AT11" s="96">
        <f t="shared" ref="AT11:AT28" si="6">AS11/AP11</f>
        <v>205.76999999999998</v>
      </c>
      <c r="AU11" s="22"/>
      <c r="AX11" s="23"/>
      <c r="AY11" s="22"/>
      <c r="BA11" s="23"/>
      <c r="BB11" s="21"/>
    </row>
    <row r="12" spans="1:54" x14ac:dyDescent="0.25">
      <c r="B12" s="20" t="s">
        <v>33</v>
      </c>
      <c r="C12" s="65" t="s">
        <v>57</v>
      </c>
      <c r="D12" s="105">
        <f t="shared" si="0"/>
        <v>238.26000000000002</v>
      </c>
      <c r="E12" s="70">
        <v>810</v>
      </c>
      <c r="F12" s="70">
        <v>810</v>
      </c>
      <c r="G12" s="70">
        <v>810</v>
      </c>
      <c r="H12" s="70">
        <v>510</v>
      </c>
      <c r="I12" s="70">
        <v>510</v>
      </c>
      <c r="J12" s="70">
        <v>510</v>
      </c>
      <c r="K12" s="70">
        <v>510</v>
      </c>
      <c r="L12" s="70">
        <v>510</v>
      </c>
      <c r="M12" s="70">
        <v>510</v>
      </c>
      <c r="N12" s="70">
        <v>510</v>
      </c>
      <c r="O12" s="70">
        <v>810</v>
      </c>
      <c r="P12" s="70">
        <v>810</v>
      </c>
      <c r="Q12" s="70">
        <v>810</v>
      </c>
      <c r="R12" s="70">
        <v>810</v>
      </c>
      <c r="S12" s="74">
        <v>210</v>
      </c>
      <c r="T12" s="80">
        <v>210</v>
      </c>
      <c r="U12" s="80">
        <v>210</v>
      </c>
      <c r="V12" s="92">
        <f t="shared" si="1"/>
        <v>1</v>
      </c>
      <c r="W12" s="92">
        <f>vSpot_koef</f>
        <v>0.95</v>
      </c>
      <c r="X12" s="92">
        <f>V12*W12</f>
        <v>0.95</v>
      </c>
      <c r="Y12" s="82"/>
      <c r="Z12" s="82">
        <v>1</v>
      </c>
      <c r="AA12" s="82">
        <v>1</v>
      </c>
      <c r="AB12" s="81"/>
      <c r="AC12" s="81"/>
      <c r="AD12" s="81">
        <v>1</v>
      </c>
      <c r="AE12" s="81">
        <v>1</v>
      </c>
      <c r="AF12" s="81"/>
      <c r="AG12" s="81"/>
      <c r="AH12" s="81">
        <v>1</v>
      </c>
      <c r="AI12" s="82">
        <v>1</v>
      </c>
      <c r="AJ12" s="82"/>
      <c r="AK12" s="82"/>
      <c r="AL12" s="84"/>
      <c r="AM12" s="84"/>
      <c r="AN12" s="85"/>
      <c r="AO12" s="85"/>
      <c r="AP12" s="93">
        <f t="shared" si="3"/>
        <v>180</v>
      </c>
      <c r="AQ12" s="94">
        <f t="shared" si="4"/>
        <v>112860</v>
      </c>
      <c r="AR12" s="103">
        <v>0.62</v>
      </c>
      <c r="AS12" s="102">
        <f>AQ12*(1-AR12)</f>
        <v>42886.8</v>
      </c>
      <c r="AT12" s="96">
        <f>AS12/AP12</f>
        <v>238.26000000000002</v>
      </c>
      <c r="AU12" s="21"/>
      <c r="AX12" s="23"/>
      <c r="AY12" s="22"/>
      <c r="BA12" s="23"/>
      <c r="BB12" s="21"/>
    </row>
    <row r="13" spans="1:54" s="19" customFormat="1" x14ac:dyDescent="0.25">
      <c r="B13" s="20" t="s">
        <v>30</v>
      </c>
      <c r="C13" s="65" t="s">
        <v>82</v>
      </c>
      <c r="D13" s="105">
        <f t="shared" si="0"/>
        <v>148.91249999999999</v>
      </c>
      <c r="E13" s="70">
        <v>345</v>
      </c>
      <c r="F13" s="70">
        <v>480</v>
      </c>
      <c r="G13" s="70">
        <v>480</v>
      </c>
      <c r="H13" s="70">
        <v>345</v>
      </c>
      <c r="I13" s="70">
        <v>345</v>
      </c>
      <c r="J13" s="70">
        <v>345</v>
      </c>
      <c r="K13" s="70">
        <v>345</v>
      </c>
      <c r="L13" s="70">
        <v>345</v>
      </c>
      <c r="M13" s="70">
        <v>345</v>
      </c>
      <c r="N13" s="70">
        <v>345</v>
      </c>
      <c r="O13" s="70">
        <v>480</v>
      </c>
      <c r="P13" s="70">
        <v>480</v>
      </c>
      <c r="Q13" s="75">
        <v>480</v>
      </c>
      <c r="R13" s="73">
        <v>180</v>
      </c>
      <c r="S13" s="80">
        <v>180</v>
      </c>
      <c r="T13" s="80">
        <v>180</v>
      </c>
      <c r="U13" s="80">
        <v>180</v>
      </c>
      <c r="V13" s="92">
        <f t="shared" si="1"/>
        <v>1</v>
      </c>
      <c r="W13" s="92">
        <f>vSpot_koef</f>
        <v>0.95</v>
      </c>
      <c r="X13" s="92">
        <f t="shared" si="2"/>
        <v>0.95</v>
      </c>
      <c r="Y13" s="82"/>
      <c r="Z13" s="82">
        <v>1</v>
      </c>
      <c r="AA13" s="82">
        <v>1</v>
      </c>
      <c r="AB13" s="81"/>
      <c r="AC13" s="81"/>
      <c r="AD13" s="81">
        <v>1</v>
      </c>
      <c r="AE13" s="81">
        <v>1</v>
      </c>
      <c r="AF13" s="81"/>
      <c r="AG13" s="81"/>
      <c r="AH13" s="81">
        <v>1</v>
      </c>
      <c r="AI13" s="82">
        <v>1</v>
      </c>
      <c r="AJ13" s="82"/>
      <c r="AK13" s="82"/>
      <c r="AL13" s="84"/>
      <c r="AM13" s="84"/>
      <c r="AN13" s="84"/>
      <c r="AO13" s="84"/>
      <c r="AP13" s="93">
        <f t="shared" si="3"/>
        <v>180</v>
      </c>
      <c r="AQ13" s="94">
        <f t="shared" si="4"/>
        <v>70537.5</v>
      </c>
      <c r="AR13" s="79">
        <v>0.62</v>
      </c>
      <c r="AS13" s="102">
        <f t="shared" si="5"/>
        <v>26804.25</v>
      </c>
      <c r="AT13" s="96">
        <f t="shared" si="6"/>
        <v>148.91249999999999</v>
      </c>
      <c r="AU13" s="22"/>
      <c r="AX13" s="23"/>
      <c r="AY13" s="22"/>
      <c r="BA13" s="23"/>
      <c r="BB13" s="21"/>
    </row>
    <row r="14" spans="1:54" s="19" customFormat="1" x14ac:dyDescent="0.25">
      <c r="B14" s="20" t="s">
        <v>29</v>
      </c>
      <c r="C14" s="65" t="s">
        <v>84</v>
      </c>
      <c r="D14" s="105">
        <f t="shared" si="0"/>
        <v>70.3125</v>
      </c>
      <c r="E14" s="106">
        <f t="shared" ref="E14:U14" si="7">135/2</f>
        <v>67.5</v>
      </c>
      <c r="F14" s="106">
        <f t="shared" si="7"/>
        <v>67.5</v>
      </c>
      <c r="G14" s="106">
        <f t="shared" si="7"/>
        <v>67.5</v>
      </c>
      <c r="H14" s="106">
        <f t="shared" si="7"/>
        <v>67.5</v>
      </c>
      <c r="I14" s="106">
        <f t="shared" si="7"/>
        <v>67.5</v>
      </c>
      <c r="J14" s="106">
        <f t="shared" si="7"/>
        <v>67.5</v>
      </c>
      <c r="K14" s="106">
        <f t="shared" si="7"/>
        <v>67.5</v>
      </c>
      <c r="L14" s="106">
        <f t="shared" si="7"/>
        <v>67.5</v>
      </c>
      <c r="M14" s="106">
        <f t="shared" si="7"/>
        <v>67.5</v>
      </c>
      <c r="N14" s="106">
        <f t="shared" si="7"/>
        <v>67.5</v>
      </c>
      <c r="O14" s="106">
        <f t="shared" si="7"/>
        <v>67.5</v>
      </c>
      <c r="P14" s="106">
        <f t="shared" si="7"/>
        <v>67.5</v>
      </c>
      <c r="Q14" s="106">
        <f t="shared" si="7"/>
        <v>67.5</v>
      </c>
      <c r="R14" s="106">
        <f t="shared" si="7"/>
        <v>67.5</v>
      </c>
      <c r="S14" s="106">
        <f t="shared" si="7"/>
        <v>67.5</v>
      </c>
      <c r="T14" s="106">
        <f t="shared" si="7"/>
        <v>67.5</v>
      </c>
      <c r="U14" s="106">
        <f t="shared" si="7"/>
        <v>67.5</v>
      </c>
      <c r="V14" s="92">
        <f t="shared" si="1"/>
        <v>1</v>
      </c>
      <c r="W14" s="92">
        <f>vRolik_len/30</f>
        <v>0.83333333333333337</v>
      </c>
      <c r="X14" s="92">
        <f>V14*W14</f>
        <v>0.83333333333333337</v>
      </c>
      <c r="Y14" s="82"/>
      <c r="Z14" s="82">
        <v>1</v>
      </c>
      <c r="AA14" s="82">
        <v>1</v>
      </c>
      <c r="AB14" s="81"/>
      <c r="AC14" s="81"/>
      <c r="AD14" s="81">
        <v>1</v>
      </c>
      <c r="AE14" s="81">
        <v>1</v>
      </c>
      <c r="AF14" s="81"/>
      <c r="AG14" s="81"/>
      <c r="AH14" s="81">
        <v>1</v>
      </c>
      <c r="AI14" s="82">
        <v>1</v>
      </c>
      <c r="AJ14" s="82"/>
      <c r="AK14" s="82"/>
      <c r="AL14" s="81"/>
      <c r="AM14" s="81"/>
      <c r="AN14" s="81"/>
      <c r="AO14" s="81"/>
      <c r="AP14" s="93">
        <f t="shared" si="3"/>
        <v>180</v>
      </c>
      <c r="AQ14" s="94">
        <f t="shared" si="4"/>
        <v>10125</v>
      </c>
      <c r="AR14" s="97">
        <v>-0.25</v>
      </c>
      <c r="AS14" s="102">
        <f t="shared" ref="AS14" si="8">AQ14*(1-AR14)</f>
        <v>12656.25</v>
      </c>
      <c r="AT14" s="96">
        <f>AS14/AP14</f>
        <v>70.3125</v>
      </c>
      <c r="AU14" s="22"/>
      <c r="AX14" s="23"/>
      <c r="AY14" s="22"/>
      <c r="BA14" s="23"/>
      <c r="BB14" s="21"/>
    </row>
    <row r="15" spans="1:54" s="19" customFormat="1" x14ac:dyDescent="0.25">
      <c r="B15" s="20" t="s">
        <v>53</v>
      </c>
      <c r="C15" s="65" t="s">
        <v>20</v>
      </c>
      <c r="D15" s="105">
        <f t="shared" si="0"/>
        <v>93.75</v>
      </c>
      <c r="E15" s="107">
        <f>180/2</f>
        <v>90</v>
      </c>
      <c r="F15" s="107">
        <f t="shared" ref="F15:U15" si="9">180/2</f>
        <v>90</v>
      </c>
      <c r="G15" s="107">
        <f t="shared" si="9"/>
        <v>90</v>
      </c>
      <c r="H15" s="107">
        <f t="shared" si="9"/>
        <v>90</v>
      </c>
      <c r="I15" s="107">
        <f t="shared" si="9"/>
        <v>90</v>
      </c>
      <c r="J15" s="107">
        <f t="shared" si="9"/>
        <v>90</v>
      </c>
      <c r="K15" s="107">
        <f t="shared" si="9"/>
        <v>90</v>
      </c>
      <c r="L15" s="107">
        <f t="shared" si="9"/>
        <v>90</v>
      </c>
      <c r="M15" s="107">
        <f t="shared" si="9"/>
        <v>90</v>
      </c>
      <c r="N15" s="107">
        <f t="shared" si="9"/>
        <v>90</v>
      </c>
      <c r="O15" s="107">
        <f t="shared" si="9"/>
        <v>90</v>
      </c>
      <c r="P15" s="107">
        <f t="shared" si="9"/>
        <v>90</v>
      </c>
      <c r="Q15" s="107">
        <f t="shared" si="9"/>
        <v>90</v>
      </c>
      <c r="R15" s="107">
        <f t="shared" si="9"/>
        <v>90</v>
      </c>
      <c r="S15" s="107">
        <f t="shared" si="9"/>
        <v>90</v>
      </c>
      <c r="T15" s="107">
        <f t="shared" si="9"/>
        <v>90</v>
      </c>
      <c r="U15" s="107">
        <f t="shared" si="9"/>
        <v>90</v>
      </c>
      <c r="V15" s="92">
        <f t="shared" si="1"/>
        <v>1</v>
      </c>
      <c r="W15" s="92">
        <f>vRolik_len/30</f>
        <v>0.83333333333333337</v>
      </c>
      <c r="X15" s="92">
        <f>V15*W15</f>
        <v>0.83333333333333337</v>
      </c>
      <c r="Y15" s="82"/>
      <c r="Z15" s="82">
        <v>1</v>
      </c>
      <c r="AA15" s="82">
        <v>1</v>
      </c>
      <c r="AB15" s="81"/>
      <c r="AC15" s="81"/>
      <c r="AD15" s="81">
        <v>1</v>
      </c>
      <c r="AE15" s="81">
        <v>1</v>
      </c>
      <c r="AF15" s="81"/>
      <c r="AG15" s="81"/>
      <c r="AH15" s="81">
        <v>1</v>
      </c>
      <c r="AI15" s="82">
        <v>1</v>
      </c>
      <c r="AJ15" s="82"/>
      <c r="AK15" s="82"/>
      <c r="AL15" s="87"/>
      <c r="AM15" s="87"/>
      <c r="AN15" s="91"/>
      <c r="AO15" s="91"/>
      <c r="AP15" s="93">
        <f t="shared" si="3"/>
        <v>180</v>
      </c>
      <c r="AQ15" s="94">
        <f t="shared" si="4"/>
        <v>13500</v>
      </c>
      <c r="AR15" s="97">
        <v>-0.25</v>
      </c>
      <c r="AS15" s="102">
        <f t="shared" ref="AS15" si="10">AQ15*(1-AR15)</f>
        <v>16875</v>
      </c>
      <c r="AT15" s="96">
        <f>AS15/AP15</f>
        <v>93.75</v>
      </c>
      <c r="AU15" s="22"/>
      <c r="AX15" s="23"/>
      <c r="AY15" s="22"/>
      <c r="BA15" s="23"/>
      <c r="BB15" s="21"/>
    </row>
    <row r="16" spans="1:54" s="19" customFormat="1" x14ac:dyDescent="0.25">
      <c r="B16" s="20" t="s">
        <v>34</v>
      </c>
      <c r="C16" s="65" t="s">
        <v>55</v>
      </c>
      <c r="D16" s="105">
        <f t="shared" si="0"/>
        <v>130.20833333333334</v>
      </c>
      <c r="E16" s="106">
        <f>250/2</f>
        <v>125</v>
      </c>
      <c r="F16" s="106">
        <f t="shared" ref="F16:U16" si="11">250/2</f>
        <v>125</v>
      </c>
      <c r="G16" s="106">
        <f t="shared" si="11"/>
        <v>125</v>
      </c>
      <c r="H16" s="106">
        <f t="shared" si="11"/>
        <v>125</v>
      </c>
      <c r="I16" s="106">
        <f t="shared" si="11"/>
        <v>125</v>
      </c>
      <c r="J16" s="106">
        <f t="shared" si="11"/>
        <v>125</v>
      </c>
      <c r="K16" s="106">
        <f t="shared" si="11"/>
        <v>125</v>
      </c>
      <c r="L16" s="106">
        <f t="shared" si="11"/>
        <v>125</v>
      </c>
      <c r="M16" s="106">
        <f t="shared" si="11"/>
        <v>125</v>
      </c>
      <c r="N16" s="106">
        <f t="shared" si="11"/>
        <v>125</v>
      </c>
      <c r="O16" s="106">
        <f t="shared" si="11"/>
        <v>125</v>
      </c>
      <c r="P16" s="106">
        <f t="shared" si="11"/>
        <v>125</v>
      </c>
      <c r="Q16" s="106">
        <f t="shared" si="11"/>
        <v>125</v>
      </c>
      <c r="R16" s="106">
        <f t="shared" si="11"/>
        <v>125</v>
      </c>
      <c r="S16" s="106">
        <f t="shared" si="11"/>
        <v>125</v>
      </c>
      <c r="T16" s="106">
        <f t="shared" si="11"/>
        <v>125</v>
      </c>
      <c r="U16" s="106">
        <f t="shared" si="11"/>
        <v>125</v>
      </c>
      <c r="V16" s="92">
        <f t="shared" si="1"/>
        <v>1</v>
      </c>
      <c r="W16" s="92">
        <f>vRolik_len/30</f>
        <v>0.83333333333333337</v>
      </c>
      <c r="X16" s="92">
        <f>V16*W16</f>
        <v>0.83333333333333337</v>
      </c>
      <c r="Y16" s="82"/>
      <c r="Z16" s="82">
        <v>1</v>
      </c>
      <c r="AA16" s="82">
        <v>1</v>
      </c>
      <c r="AB16" s="81"/>
      <c r="AC16" s="81"/>
      <c r="AD16" s="81">
        <v>1</v>
      </c>
      <c r="AE16" s="81">
        <v>1</v>
      </c>
      <c r="AF16" s="81"/>
      <c r="AG16" s="81"/>
      <c r="AH16" s="81">
        <v>1</v>
      </c>
      <c r="AI16" s="82">
        <v>1</v>
      </c>
      <c r="AJ16" s="82"/>
      <c r="AK16" s="82"/>
      <c r="AL16" s="88"/>
      <c r="AM16" s="88"/>
      <c r="AN16" s="91"/>
      <c r="AO16" s="91"/>
      <c r="AP16" s="93">
        <f t="shared" si="3"/>
        <v>180</v>
      </c>
      <c r="AQ16" s="94">
        <f t="shared" si="4"/>
        <v>18750</v>
      </c>
      <c r="AR16" s="103">
        <v>-0.25</v>
      </c>
      <c r="AS16" s="102">
        <f>AQ16*(1-AR16)</f>
        <v>23437.5</v>
      </c>
      <c r="AT16" s="96">
        <f>AS16/AP16</f>
        <v>130.20833333333334</v>
      </c>
      <c r="AU16" s="21"/>
      <c r="AX16" s="23"/>
      <c r="AY16" s="22"/>
      <c r="BA16" s="23"/>
      <c r="BB16" s="21"/>
    </row>
    <row r="17" spans="1:54" s="19" customFormat="1" x14ac:dyDescent="0.25">
      <c r="B17" s="20" t="s">
        <v>51</v>
      </c>
      <c r="C17" s="65" t="s">
        <v>17</v>
      </c>
      <c r="D17" s="105">
        <f t="shared" si="0"/>
        <v>55</v>
      </c>
      <c r="E17" s="70">
        <v>44</v>
      </c>
      <c r="F17" s="70">
        <v>44</v>
      </c>
      <c r="G17" s="70">
        <v>44</v>
      </c>
      <c r="H17" s="70">
        <v>44</v>
      </c>
      <c r="I17" s="70">
        <v>44</v>
      </c>
      <c r="J17" s="70">
        <v>44</v>
      </c>
      <c r="K17" s="70">
        <v>44</v>
      </c>
      <c r="L17" s="70">
        <v>44</v>
      </c>
      <c r="M17" s="70">
        <v>44</v>
      </c>
      <c r="N17" s="70">
        <v>44</v>
      </c>
      <c r="O17" s="70">
        <v>44</v>
      </c>
      <c r="P17" s="70">
        <v>44</v>
      </c>
      <c r="Q17" s="70">
        <v>44</v>
      </c>
      <c r="R17" s="70">
        <v>44</v>
      </c>
      <c r="S17" s="70">
        <v>44</v>
      </c>
      <c r="T17" s="70">
        <v>44</v>
      </c>
      <c r="U17" s="70">
        <v>44</v>
      </c>
      <c r="V17" s="92">
        <f t="shared" si="1"/>
        <v>1</v>
      </c>
      <c r="W17" s="92">
        <f t="shared" ref="W17:W22" si="12">vRolik_len/30</f>
        <v>0.83333333333333337</v>
      </c>
      <c r="X17" s="92">
        <f>V17*W17</f>
        <v>0.83333333333333337</v>
      </c>
      <c r="Y17" s="82"/>
      <c r="Z17" s="82">
        <v>1</v>
      </c>
      <c r="AA17" s="82">
        <v>1</v>
      </c>
      <c r="AB17" s="81"/>
      <c r="AC17" s="81"/>
      <c r="AD17" s="81">
        <v>1</v>
      </c>
      <c r="AE17" s="81">
        <v>1</v>
      </c>
      <c r="AF17" s="81"/>
      <c r="AG17" s="81"/>
      <c r="AH17" s="81">
        <v>1</v>
      </c>
      <c r="AI17" s="82">
        <v>1</v>
      </c>
      <c r="AJ17" s="82"/>
      <c r="AK17" s="82"/>
      <c r="AL17" s="86"/>
      <c r="AM17" s="86"/>
      <c r="AN17" s="86"/>
      <c r="AO17" s="86"/>
      <c r="AP17" s="93">
        <f t="shared" si="3"/>
        <v>180</v>
      </c>
      <c r="AQ17" s="94">
        <f t="shared" si="4"/>
        <v>6600</v>
      </c>
      <c r="AR17" s="103">
        <v>-0.5</v>
      </c>
      <c r="AS17" s="102">
        <f t="shared" ref="AS17" si="13">AQ17*(1-AR17)</f>
        <v>9900</v>
      </c>
      <c r="AT17" s="96">
        <f>AS17/AP17</f>
        <v>55</v>
      </c>
      <c r="AU17" s="22"/>
      <c r="AX17" s="23"/>
      <c r="AY17" s="22"/>
      <c r="BA17" s="23"/>
      <c r="BB17" s="21"/>
    </row>
    <row r="18" spans="1:54" s="19" customFormat="1" x14ac:dyDescent="0.25">
      <c r="B18" s="20" t="s">
        <v>47</v>
      </c>
      <c r="C18" s="65" t="s">
        <v>59</v>
      </c>
      <c r="D18" s="105">
        <f t="shared" si="0"/>
        <v>55</v>
      </c>
      <c r="E18" s="70">
        <v>44</v>
      </c>
      <c r="F18" s="70">
        <v>44</v>
      </c>
      <c r="G18" s="70">
        <v>44</v>
      </c>
      <c r="H18" s="70">
        <v>44</v>
      </c>
      <c r="I18" s="70">
        <v>44</v>
      </c>
      <c r="J18" s="70">
        <v>44</v>
      </c>
      <c r="K18" s="70">
        <v>44</v>
      </c>
      <c r="L18" s="70">
        <v>44</v>
      </c>
      <c r="M18" s="70">
        <v>44</v>
      </c>
      <c r="N18" s="70">
        <v>44</v>
      </c>
      <c r="O18" s="70">
        <v>44</v>
      </c>
      <c r="P18" s="70">
        <v>44</v>
      </c>
      <c r="Q18" s="70">
        <v>44</v>
      </c>
      <c r="R18" s="70">
        <v>44</v>
      </c>
      <c r="S18" s="70">
        <v>44</v>
      </c>
      <c r="T18" s="70">
        <v>44</v>
      </c>
      <c r="U18" s="70">
        <v>44</v>
      </c>
      <c r="V18" s="92">
        <f t="shared" si="1"/>
        <v>1</v>
      </c>
      <c r="W18" s="92">
        <f t="shared" si="12"/>
        <v>0.83333333333333337</v>
      </c>
      <c r="X18" s="92">
        <f t="shared" si="2"/>
        <v>0.83333333333333337</v>
      </c>
      <c r="Y18" s="82"/>
      <c r="Z18" s="82">
        <v>1</v>
      </c>
      <c r="AA18" s="82">
        <v>1</v>
      </c>
      <c r="AB18" s="81"/>
      <c r="AC18" s="81"/>
      <c r="AD18" s="81">
        <v>1</v>
      </c>
      <c r="AE18" s="81">
        <v>1</v>
      </c>
      <c r="AF18" s="81"/>
      <c r="AG18" s="81"/>
      <c r="AH18" s="81">
        <v>1</v>
      </c>
      <c r="AI18" s="82">
        <v>1</v>
      </c>
      <c r="AJ18" s="82"/>
      <c r="AK18" s="82"/>
      <c r="AL18" s="82"/>
      <c r="AM18" s="82"/>
      <c r="AN18" s="82"/>
      <c r="AO18" s="82"/>
      <c r="AP18" s="93">
        <f t="shared" si="3"/>
        <v>180</v>
      </c>
      <c r="AQ18" s="94">
        <f t="shared" si="4"/>
        <v>6600</v>
      </c>
      <c r="AR18" s="103">
        <v>-0.5</v>
      </c>
      <c r="AS18" s="102">
        <f t="shared" si="5"/>
        <v>9900</v>
      </c>
      <c r="AT18" s="96">
        <f t="shared" si="6"/>
        <v>55</v>
      </c>
      <c r="AU18" s="22"/>
      <c r="AX18" s="23"/>
      <c r="AY18" s="22"/>
      <c r="BA18" s="23"/>
      <c r="BB18" s="21"/>
    </row>
    <row r="19" spans="1:54" s="19" customFormat="1" x14ac:dyDescent="0.25">
      <c r="B19" s="20" t="s">
        <v>48</v>
      </c>
      <c r="C19" s="65" t="s">
        <v>19</v>
      </c>
      <c r="D19" s="105">
        <f t="shared" si="0"/>
        <v>55</v>
      </c>
      <c r="E19" s="70">
        <v>44</v>
      </c>
      <c r="F19" s="70">
        <v>44</v>
      </c>
      <c r="G19" s="70">
        <v>44</v>
      </c>
      <c r="H19" s="70">
        <v>44</v>
      </c>
      <c r="I19" s="70">
        <v>44</v>
      </c>
      <c r="J19" s="70">
        <v>44</v>
      </c>
      <c r="K19" s="70">
        <v>44</v>
      </c>
      <c r="L19" s="70">
        <v>44</v>
      </c>
      <c r="M19" s="70">
        <v>44</v>
      </c>
      <c r="N19" s="70">
        <v>44</v>
      </c>
      <c r="O19" s="70">
        <v>44</v>
      </c>
      <c r="P19" s="70">
        <v>44</v>
      </c>
      <c r="Q19" s="70">
        <v>44</v>
      </c>
      <c r="R19" s="70">
        <v>44</v>
      </c>
      <c r="S19" s="70">
        <v>44</v>
      </c>
      <c r="T19" s="70">
        <v>44</v>
      </c>
      <c r="U19" s="70">
        <v>44</v>
      </c>
      <c r="V19" s="92">
        <f t="shared" si="1"/>
        <v>1</v>
      </c>
      <c r="W19" s="92">
        <f t="shared" si="12"/>
        <v>0.83333333333333337</v>
      </c>
      <c r="X19" s="92">
        <f t="shared" si="2"/>
        <v>0.83333333333333337</v>
      </c>
      <c r="Y19" s="82"/>
      <c r="Z19" s="82">
        <v>1</v>
      </c>
      <c r="AA19" s="82">
        <v>1</v>
      </c>
      <c r="AB19" s="81"/>
      <c r="AC19" s="81"/>
      <c r="AD19" s="81">
        <v>1</v>
      </c>
      <c r="AE19" s="81">
        <v>1</v>
      </c>
      <c r="AF19" s="81"/>
      <c r="AG19" s="81"/>
      <c r="AH19" s="81">
        <v>1</v>
      </c>
      <c r="AI19" s="82">
        <v>1</v>
      </c>
      <c r="AJ19" s="82"/>
      <c r="AK19" s="82"/>
      <c r="AL19" s="82"/>
      <c r="AM19" s="82"/>
      <c r="AN19" s="82"/>
      <c r="AO19" s="82"/>
      <c r="AP19" s="93">
        <f t="shared" si="3"/>
        <v>180</v>
      </c>
      <c r="AQ19" s="94">
        <f t="shared" si="4"/>
        <v>6600</v>
      </c>
      <c r="AR19" s="103">
        <v>-0.5</v>
      </c>
      <c r="AS19" s="102">
        <f t="shared" si="5"/>
        <v>9900</v>
      </c>
      <c r="AT19" s="96">
        <f t="shared" si="6"/>
        <v>55</v>
      </c>
      <c r="AU19" s="21"/>
      <c r="AX19" s="23"/>
      <c r="AY19" s="21"/>
      <c r="BA19" s="23"/>
      <c r="BB19" s="21"/>
    </row>
    <row r="20" spans="1:54" s="19" customFormat="1" x14ac:dyDescent="0.25">
      <c r="B20" s="20" t="s">
        <v>49</v>
      </c>
      <c r="C20" s="65" t="s">
        <v>22</v>
      </c>
      <c r="D20" s="105">
        <f t="shared" si="0"/>
        <v>55</v>
      </c>
      <c r="E20" s="70">
        <v>44</v>
      </c>
      <c r="F20" s="70">
        <v>44</v>
      </c>
      <c r="G20" s="70">
        <v>44</v>
      </c>
      <c r="H20" s="70">
        <v>44</v>
      </c>
      <c r="I20" s="70">
        <v>44</v>
      </c>
      <c r="J20" s="70">
        <v>44</v>
      </c>
      <c r="K20" s="70">
        <v>44</v>
      </c>
      <c r="L20" s="70">
        <v>44</v>
      </c>
      <c r="M20" s="70">
        <v>44</v>
      </c>
      <c r="N20" s="70">
        <v>44</v>
      </c>
      <c r="O20" s="70">
        <v>44</v>
      </c>
      <c r="P20" s="70">
        <v>44</v>
      </c>
      <c r="Q20" s="70">
        <v>44</v>
      </c>
      <c r="R20" s="70">
        <v>44</v>
      </c>
      <c r="S20" s="70">
        <v>44</v>
      </c>
      <c r="T20" s="70">
        <v>44</v>
      </c>
      <c r="U20" s="70">
        <v>44</v>
      </c>
      <c r="V20" s="92">
        <f t="shared" si="1"/>
        <v>1</v>
      </c>
      <c r="W20" s="92">
        <f t="shared" si="12"/>
        <v>0.83333333333333337</v>
      </c>
      <c r="X20" s="92">
        <f t="shared" si="2"/>
        <v>0.83333333333333337</v>
      </c>
      <c r="Y20" s="82"/>
      <c r="Z20" s="82">
        <v>1</v>
      </c>
      <c r="AA20" s="82">
        <v>1</v>
      </c>
      <c r="AB20" s="81"/>
      <c r="AC20" s="81"/>
      <c r="AD20" s="81">
        <v>1</v>
      </c>
      <c r="AE20" s="81">
        <v>1</v>
      </c>
      <c r="AF20" s="81"/>
      <c r="AG20" s="81"/>
      <c r="AH20" s="81">
        <v>1</v>
      </c>
      <c r="AI20" s="82">
        <v>1</v>
      </c>
      <c r="AJ20" s="82"/>
      <c r="AK20" s="82"/>
      <c r="AL20" s="82"/>
      <c r="AM20" s="82"/>
      <c r="AN20" s="82"/>
      <c r="AO20" s="82"/>
      <c r="AP20" s="93">
        <f t="shared" si="3"/>
        <v>180</v>
      </c>
      <c r="AQ20" s="94">
        <f t="shared" si="4"/>
        <v>6600</v>
      </c>
      <c r="AR20" s="103">
        <v>-0.5</v>
      </c>
      <c r="AS20" s="102">
        <f t="shared" si="5"/>
        <v>9900</v>
      </c>
      <c r="AT20" s="96">
        <f t="shared" si="6"/>
        <v>55</v>
      </c>
      <c r="AU20" s="21"/>
      <c r="AX20" s="23"/>
      <c r="AY20" s="22"/>
      <c r="BA20" s="23"/>
      <c r="BB20" s="21"/>
    </row>
    <row r="21" spans="1:54" s="19" customFormat="1" x14ac:dyDescent="0.25">
      <c r="B21" s="20" t="s">
        <v>50</v>
      </c>
      <c r="C21" s="65" t="s">
        <v>21</v>
      </c>
      <c r="D21" s="105">
        <f t="shared" si="0"/>
        <v>55</v>
      </c>
      <c r="E21" s="70">
        <v>44</v>
      </c>
      <c r="F21" s="70">
        <v>44</v>
      </c>
      <c r="G21" s="70">
        <v>44</v>
      </c>
      <c r="H21" s="70">
        <v>44</v>
      </c>
      <c r="I21" s="70">
        <v>44</v>
      </c>
      <c r="J21" s="70">
        <v>44</v>
      </c>
      <c r="K21" s="70">
        <v>44</v>
      </c>
      <c r="L21" s="70">
        <v>44</v>
      </c>
      <c r="M21" s="70">
        <v>44</v>
      </c>
      <c r="N21" s="70">
        <v>44</v>
      </c>
      <c r="O21" s="70">
        <v>44</v>
      </c>
      <c r="P21" s="70">
        <v>44</v>
      </c>
      <c r="Q21" s="70">
        <v>44</v>
      </c>
      <c r="R21" s="70">
        <v>44</v>
      </c>
      <c r="S21" s="70">
        <v>44</v>
      </c>
      <c r="T21" s="70">
        <v>44</v>
      </c>
      <c r="U21" s="70">
        <v>44</v>
      </c>
      <c r="V21" s="92">
        <f t="shared" si="1"/>
        <v>1</v>
      </c>
      <c r="W21" s="92">
        <f t="shared" si="12"/>
        <v>0.83333333333333337</v>
      </c>
      <c r="X21" s="92">
        <f t="shared" si="2"/>
        <v>0.83333333333333337</v>
      </c>
      <c r="Y21" s="82"/>
      <c r="Z21" s="82">
        <v>1</v>
      </c>
      <c r="AA21" s="82">
        <v>1</v>
      </c>
      <c r="AB21" s="81"/>
      <c r="AC21" s="81"/>
      <c r="AD21" s="81">
        <v>1</v>
      </c>
      <c r="AE21" s="81">
        <v>1</v>
      </c>
      <c r="AF21" s="81"/>
      <c r="AG21" s="81"/>
      <c r="AH21" s="81">
        <v>1</v>
      </c>
      <c r="AI21" s="82">
        <v>1</v>
      </c>
      <c r="AJ21" s="82"/>
      <c r="AK21" s="82"/>
      <c r="AL21" s="82"/>
      <c r="AM21" s="82"/>
      <c r="AN21" s="82"/>
      <c r="AO21" s="82"/>
      <c r="AP21" s="93">
        <f t="shared" si="3"/>
        <v>180</v>
      </c>
      <c r="AQ21" s="94">
        <f t="shared" si="4"/>
        <v>6600</v>
      </c>
      <c r="AR21" s="103">
        <v>-0.5</v>
      </c>
      <c r="AS21" s="102">
        <f t="shared" si="5"/>
        <v>9900</v>
      </c>
      <c r="AT21" s="96">
        <f t="shared" si="6"/>
        <v>55</v>
      </c>
      <c r="AU21" s="21"/>
      <c r="AX21" s="23"/>
      <c r="AY21" s="22"/>
      <c r="BA21" s="23"/>
      <c r="BB21" s="21"/>
    </row>
    <row r="22" spans="1:54" s="19" customFormat="1" x14ac:dyDescent="0.25">
      <c r="B22" s="20" t="s">
        <v>54</v>
      </c>
      <c r="C22" s="65" t="s">
        <v>32</v>
      </c>
      <c r="D22" s="105">
        <f t="shared" si="0"/>
        <v>49.166666666666664</v>
      </c>
      <c r="E22" s="106">
        <f>118/2</f>
        <v>59</v>
      </c>
      <c r="F22" s="106">
        <f t="shared" ref="F22:U22" si="14">118/2</f>
        <v>59</v>
      </c>
      <c r="G22" s="106">
        <f t="shared" si="14"/>
        <v>59</v>
      </c>
      <c r="H22" s="106">
        <f t="shared" si="14"/>
        <v>59</v>
      </c>
      <c r="I22" s="106">
        <f t="shared" si="14"/>
        <v>59</v>
      </c>
      <c r="J22" s="106">
        <f t="shared" si="14"/>
        <v>59</v>
      </c>
      <c r="K22" s="106">
        <f t="shared" si="14"/>
        <v>59</v>
      </c>
      <c r="L22" s="106">
        <f t="shared" si="14"/>
        <v>59</v>
      </c>
      <c r="M22" s="106">
        <f t="shared" si="14"/>
        <v>59</v>
      </c>
      <c r="N22" s="106">
        <f t="shared" si="14"/>
        <v>59</v>
      </c>
      <c r="O22" s="106">
        <f t="shared" si="14"/>
        <v>59</v>
      </c>
      <c r="P22" s="106">
        <f t="shared" si="14"/>
        <v>59</v>
      </c>
      <c r="Q22" s="106">
        <f t="shared" si="14"/>
        <v>59</v>
      </c>
      <c r="R22" s="106">
        <f t="shared" si="14"/>
        <v>59</v>
      </c>
      <c r="S22" s="106">
        <f t="shared" si="14"/>
        <v>59</v>
      </c>
      <c r="T22" s="106">
        <f t="shared" si="14"/>
        <v>59</v>
      </c>
      <c r="U22" s="106">
        <f t="shared" si="14"/>
        <v>59</v>
      </c>
      <c r="V22" s="92">
        <f t="shared" si="1"/>
        <v>1</v>
      </c>
      <c r="W22" s="92">
        <f t="shared" si="12"/>
        <v>0.83333333333333337</v>
      </c>
      <c r="X22" s="92">
        <f>V22*W22</f>
        <v>0.83333333333333337</v>
      </c>
      <c r="Y22" s="82"/>
      <c r="Z22" s="82">
        <v>1</v>
      </c>
      <c r="AA22" s="82">
        <v>1</v>
      </c>
      <c r="AB22" s="81"/>
      <c r="AC22" s="81"/>
      <c r="AD22" s="81">
        <v>1</v>
      </c>
      <c r="AE22" s="81">
        <v>1</v>
      </c>
      <c r="AF22" s="81"/>
      <c r="AG22" s="81"/>
      <c r="AH22" s="81">
        <v>1</v>
      </c>
      <c r="AI22" s="82">
        <v>1</v>
      </c>
      <c r="AJ22" s="82"/>
      <c r="AK22" s="82"/>
      <c r="AL22" s="89"/>
      <c r="AM22" s="89"/>
      <c r="AN22" s="91"/>
      <c r="AO22" s="91"/>
      <c r="AP22" s="93">
        <f t="shared" si="3"/>
        <v>180</v>
      </c>
      <c r="AQ22" s="94">
        <f t="shared" si="4"/>
        <v>8850</v>
      </c>
      <c r="AR22" s="97">
        <v>0</v>
      </c>
      <c r="AS22" s="102">
        <f t="shared" ref="AS22" si="15">AQ22*(1-AR22)</f>
        <v>8850</v>
      </c>
      <c r="AT22" s="96">
        <f>AS22/AP22</f>
        <v>49.166666666666664</v>
      </c>
      <c r="AU22" s="21"/>
      <c r="AX22" s="23"/>
      <c r="AY22" s="22"/>
      <c r="BA22" s="23"/>
      <c r="BB22" s="21"/>
    </row>
    <row r="23" spans="1:54" s="19" customFormat="1" x14ac:dyDescent="0.25">
      <c r="B23" s="20" t="s">
        <v>85</v>
      </c>
      <c r="C23" s="65" t="s">
        <v>60</v>
      </c>
      <c r="D23" s="105">
        <f t="shared" si="0"/>
        <v>56.25</v>
      </c>
      <c r="E23" s="106">
        <f t="shared" ref="E23:U23" si="16">108/2</f>
        <v>54</v>
      </c>
      <c r="F23" s="106">
        <f t="shared" si="16"/>
        <v>54</v>
      </c>
      <c r="G23" s="106">
        <f t="shared" si="16"/>
        <v>54</v>
      </c>
      <c r="H23" s="106">
        <f t="shared" si="16"/>
        <v>54</v>
      </c>
      <c r="I23" s="106">
        <f t="shared" si="16"/>
        <v>54</v>
      </c>
      <c r="J23" s="106">
        <f t="shared" si="16"/>
        <v>54</v>
      </c>
      <c r="K23" s="106">
        <f t="shared" si="16"/>
        <v>54</v>
      </c>
      <c r="L23" s="106">
        <f t="shared" si="16"/>
        <v>54</v>
      </c>
      <c r="M23" s="106">
        <f t="shared" si="16"/>
        <v>54</v>
      </c>
      <c r="N23" s="106">
        <f t="shared" si="16"/>
        <v>54</v>
      </c>
      <c r="O23" s="106">
        <f t="shared" si="16"/>
        <v>54</v>
      </c>
      <c r="P23" s="106">
        <f t="shared" si="16"/>
        <v>54</v>
      </c>
      <c r="Q23" s="106">
        <f t="shared" si="16"/>
        <v>54</v>
      </c>
      <c r="R23" s="106">
        <f t="shared" si="16"/>
        <v>54</v>
      </c>
      <c r="S23" s="106">
        <f t="shared" si="16"/>
        <v>54</v>
      </c>
      <c r="T23" s="106">
        <f t="shared" si="16"/>
        <v>54</v>
      </c>
      <c r="U23" s="106">
        <f t="shared" si="16"/>
        <v>54</v>
      </c>
      <c r="V23" s="92">
        <f t="shared" si="1"/>
        <v>1</v>
      </c>
      <c r="W23" s="92">
        <f t="shared" ref="W23:W28" si="17">vRolik_len/30</f>
        <v>0.83333333333333337</v>
      </c>
      <c r="X23" s="92">
        <f t="shared" si="2"/>
        <v>0.83333333333333337</v>
      </c>
      <c r="Y23" s="82"/>
      <c r="Z23" s="82">
        <v>1</v>
      </c>
      <c r="AA23" s="82">
        <v>1</v>
      </c>
      <c r="AB23" s="81"/>
      <c r="AC23" s="81"/>
      <c r="AD23" s="81">
        <v>1</v>
      </c>
      <c r="AE23" s="81">
        <v>1</v>
      </c>
      <c r="AF23" s="81"/>
      <c r="AG23" s="81"/>
      <c r="AH23" s="81">
        <v>1</v>
      </c>
      <c r="AI23" s="82">
        <v>1</v>
      </c>
      <c r="AJ23" s="82"/>
      <c r="AK23" s="82"/>
      <c r="AL23" s="90"/>
      <c r="AM23" s="90"/>
      <c r="AN23" s="90"/>
      <c r="AO23" s="90"/>
      <c r="AP23" s="93">
        <f t="shared" si="3"/>
        <v>180</v>
      </c>
      <c r="AQ23" s="94">
        <f t="shared" si="4"/>
        <v>8100</v>
      </c>
      <c r="AR23" s="97">
        <v>-0.25</v>
      </c>
      <c r="AS23" s="102">
        <f t="shared" ref="AS23" si="18">AQ23*(1-AR23)</f>
        <v>10125</v>
      </c>
      <c r="AT23" s="96">
        <f t="shared" si="6"/>
        <v>56.25</v>
      </c>
      <c r="AU23" s="21"/>
      <c r="AX23" s="23"/>
      <c r="AY23" s="22"/>
      <c r="BA23" s="23"/>
      <c r="BB23" s="21"/>
    </row>
    <row r="24" spans="1:54" s="19" customFormat="1" x14ac:dyDescent="0.25">
      <c r="B24" s="20" t="s">
        <v>31</v>
      </c>
      <c r="C24" s="65" t="s">
        <v>27</v>
      </c>
      <c r="D24" s="105">
        <f t="shared" si="0"/>
        <v>54.6875</v>
      </c>
      <c r="E24" s="106">
        <f>105/2</f>
        <v>52.5</v>
      </c>
      <c r="F24" s="106">
        <f t="shared" ref="F24:U24" si="19">105/2</f>
        <v>52.5</v>
      </c>
      <c r="G24" s="106">
        <f t="shared" si="19"/>
        <v>52.5</v>
      </c>
      <c r="H24" s="106">
        <f t="shared" si="19"/>
        <v>52.5</v>
      </c>
      <c r="I24" s="106">
        <f t="shared" si="19"/>
        <v>52.5</v>
      </c>
      <c r="J24" s="106">
        <f t="shared" si="19"/>
        <v>52.5</v>
      </c>
      <c r="K24" s="106">
        <f t="shared" si="19"/>
        <v>52.5</v>
      </c>
      <c r="L24" s="106">
        <f t="shared" si="19"/>
        <v>52.5</v>
      </c>
      <c r="M24" s="106">
        <f t="shared" si="19"/>
        <v>52.5</v>
      </c>
      <c r="N24" s="106">
        <f t="shared" si="19"/>
        <v>52.5</v>
      </c>
      <c r="O24" s="106">
        <f t="shared" si="19"/>
        <v>52.5</v>
      </c>
      <c r="P24" s="106">
        <f t="shared" si="19"/>
        <v>52.5</v>
      </c>
      <c r="Q24" s="106">
        <f t="shared" si="19"/>
        <v>52.5</v>
      </c>
      <c r="R24" s="106">
        <f t="shared" si="19"/>
        <v>52.5</v>
      </c>
      <c r="S24" s="106">
        <f t="shared" si="19"/>
        <v>52.5</v>
      </c>
      <c r="T24" s="106">
        <f t="shared" si="19"/>
        <v>52.5</v>
      </c>
      <c r="U24" s="106">
        <f t="shared" si="19"/>
        <v>52.5</v>
      </c>
      <c r="V24" s="92">
        <f t="shared" si="1"/>
        <v>1</v>
      </c>
      <c r="W24" s="92">
        <f t="shared" si="17"/>
        <v>0.83333333333333337</v>
      </c>
      <c r="X24" s="92">
        <f t="shared" si="2"/>
        <v>0.83333333333333337</v>
      </c>
      <c r="Y24" s="82"/>
      <c r="Z24" s="82">
        <v>1</v>
      </c>
      <c r="AA24" s="82">
        <v>1</v>
      </c>
      <c r="AB24" s="81"/>
      <c r="AC24" s="81"/>
      <c r="AD24" s="81">
        <v>1</v>
      </c>
      <c r="AE24" s="81">
        <v>1</v>
      </c>
      <c r="AF24" s="81"/>
      <c r="AG24" s="81"/>
      <c r="AH24" s="81">
        <v>1</v>
      </c>
      <c r="AI24" s="82">
        <v>1</v>
      </c>
      <c r="AJ24" s="82"/>
      <c r="AK24" s="82"/>
      <c r="AL24" s="81"/>
      <c r="AM24" s="81"/>
      <c r="AN24" s="91"/>
      <c r="AO24" s="91"/>
      <c r="AP24" s="93">
        <f t="shared" si="3"/>
        <v>180</v>
      </c>
      <c r="AQ24" s="94">
        <f t="shared" si="4"/>
        <v>7875</v>
      </c>
      <c r="AR24" s="97">
        <v>-0.25</v>
      </c>
      <c r="AS24" s="102">
        <f t="shared" ref="AS24:AS25" si="20">AQ24*(1-AR24)</f>
        <v>9843.75</v>
      </c>
      <c r="AT24" s="96">
        <f t="shared" si="6"/>
        <v>54.6875</v>
      </c>
      <c r="AU24" s="21"/>
      <c r="AX24" s="23"/>
      <c r="AY24" s="22"/>
      <c r="BA24" s="23"/>
      <c r="BB24" s="21"/>
    </row>
    <row r="25" spans="1:54" s="19" customFormat="1" x14ac:dyDescent="0.25">
      <c r="B25" s="20" t="s">
        <v>62</v>
      </c>
      <c r="C25" s="65" t="s">
        <v>63</v>
      </c>
      <c r="D25" s="105">
        <f t="shared" si="0"/>
        <v>50</v>
      </c>
      <c r="E25" s="106">
        <f>120/2</f>
        <v>60</v>
      </c>
      <c r="F25" s="106">
        <f t="shared" ref="F25:U25" si="21">120/2</f>
        <v>60</v>
      </c>
      <c r="G25" s="106">
        <f t="shared" si="21"/>
        <v>60</v>
      </c>
      <c r="H25" s="106">
        <f t="shared" si="21"/>
        <v>60</v>
      </c>
      <c r="I25" s="106">
        <f t="shared" si="21"/>
        <v>60</v>
      </c>
      <c r="J25" s="106">
        <f t="shared" si="21"/>
        <v>60</v>
      </c>
      <c r="K25" s="106">
        <f t="shared" si="21"/>
        <v>60</v>
      </c>
      <c r="L25" s="106">
        <f t="shared" si="21"/>
        <v>60</v>
      </c>
      <c r="M25" s="106">
        <f t="shared" si="21"/>
        <v>60</v>
      </c>
      <c r="N25" s="106">
        <f t="shared" si="21"/>
        <v>60</v>
      </c>
      <c r="O25" s="106">
        <f t="shared" si="21"/>
        <v>60</v>
      </c>
      <c r="P25" s="106">
        <f t="shared" si="21"/>
        <v>60</v>
      </c>
      <c r="Q25" s="106">
        <f t="shared" si="21"/>
        <v>60</v>
      </c>
      <c r="R25" s="106">
        <f t="shared" si="21"/>
        <v>60</v>
      </c>
      <c r="S25" s="106">
        <f t="shared" si="21"/>
        <v>60</v>
      </c>
      <c r="T25" s="106">
        <f t="shared" si="21"/>
        <v>60</v>
      </c>
      <c r="U25" s="106">
        <f t="shared" si="21"/>
        <v>60</v>
      </c>
      <c r="V25" s="92">
        <f t="shared" si="1"/>
        <v>1</v>
      </c>
      <c r="W25" s="92">
        <f>vRolik_len/30</f>
        <v>0.83333333333333337</v>
      </c>
      <c r="X25" s="92">
        <f>V25*W25</f>
        <v>0.83333333333333337</v>
      </c>
      <c r="Y25" s="82"/>
      <c r="Z25" s="82">
        <v>1</v>
      </c>
      <c r="AA25" s="82">
        <v>1</v>
      </c>
      <c r="AB25" s="81"/>
      <c r="AC25" s="81"/>
      <c r="AD25" s="81">
        <v>1</v>
      </c>
      <c r="AE25" s="81">
        <v>1</v>
      </c>
      <c r="AF25" s="81"/>
      <c r="AG25" s="81"/>
      <c r="AH25" s="81">
        <v>1</v>
      </c>
      <c r="AI25" s="82">
        <v>1</v>
      </c>
      <c r="AJ25" s="82"/>
      <c r="AK25" s="82"/>
      <c r="AL25" s="81"/>
      <c r="AM25" s="81"/>
      <c r="AN25" s="1"/>
      <c r="AO25" s="1"/>
      <c r="AP25" s="93">
        <f t="shared" si="3"/>
        <v>180</v>
      </c>
      <c r="AQ25" s="94">
        <f t="shared" si="4"/>
        <v>9000</v>
      </c>
      <c r="AR25" s="97">
        <v>0</v>
      </c>
      <c r="AS25" s="102">
        <f t="shared" si="20"/>
        <v>9000</v>
      </c>
      <c r="AT25" s="96">
        <f t="shared" si="6"/>
        <v>50</v>
      </c>
      <c r="AU25" s="21"/>
      <c r="AX25" s="23"/>
      <c r="AY25" s="22"/>
      <c r="BA25" s="23"/>
      <c r="BB25" s="21"/>
    </row>
    <row r="26" spans="1:54" s="19" customFormat="1" hidden="1" x14ac:dyDescent="0.25">
      <c r="B26" s="20" t="s">
        <v>53</v>
      </c>
      <c r="C26" s="65" t="s">
        <v>56</v>
      </c>
      <c r="D26" s="105">
        <f>90*X26</f>
        <v>75</v>
      </c>
      <c r="E26" s="70"/>
      <c r="F26" s="70"/>
      <c r="G26" s="70"/>
      <c r="H26" s="70"/>
      <c r="I26" s="70"/>
      <c r="J26" s="70"/>
      <c r="K26" s="70"/>
      <c r="L26" s="70"/>
      <c r="M26" s="70"/>
      <c r="N26" s="70"/>
      <c r="O26" s="70"/>
      <c r="P26" s="70"/>
      <c r="Q26" s="76"/>
      <c r="R26" s="77"/>
      <c r="S26" s="80"/>
      <c r="T26" s="80"/>
      <c r="U26" s="80"/>
      <c r="V26" s="92">
        <f>IF(vMonth=1,1,
IF(vMonth=2,1,
IF(vMonth=3,1,
IF(vMonth=4,1,
IF(vMonth=5,1,
IF(vMonth=6,1,
IF(vMonth=7,1,
IF(vMonth=8,1,
IF(vMonth=9,1,
IF(vMonth=10,1,
IF(vMonth=11,1.15,
IF(vMonth=12,1.15,))))))))))))</f>
        <v>1</v>
      </c>
      <c r="W26" s="92">
        <f t="shared" si="17"/>
        <v>0.83333333333333337</v>
      </c>
      <c r="X26" s="92">
        <f t="shared" si="2"/>
        <v>0.83333333333333337</v>
      </c>
      <c r="Y26" s="91"/>
      <c r="Z26" s="82"/>
      <c r="AA26" s="82"/>
      <c r="AB26" s="82"/>
      <c r="AC26" s="90"/>
      <c r="AD26" s="90"/>
      <c r="AE26" s="90"/>
      <c r="AF26" s="90"/>
      <c r="AG26" s="90"/>
      <c r="AH26" s="82"/>
      <c r="AI26" s="82"/>
      <c r="AJ26" s="82"/>
      <c r="AK26" s="82"/>
      <c r="AL26" s="88"/>
      <c r="AM26" s="88"/>
      <c r="AN26" s="88"/>
      <c r="AO26" s="88"/>
      <c r="AP26" s="93">
        <f t="shared" si="3"/>
        <v>0</v>
      </c>
      <c r="AQ26" s="94">
        <f t="shared" si="4"/>
        <v>0</v>
      </c>
      <c r="AR26" s="97">
        <v>0</v>
      </c>
      <c r="AS26" s="95">
        <f t="shared" ref="AS26:AS28" si="22">AQ26*(1-AR26)</f>
        <v>0</v>
      </c>
      <c r="AT26" s="96" t="e">
        <f t="shared" si="6"/>
        <v>#DIV/0!</v>
      </c>
      <c r="AU26" s="21"/>
      <c r="AX26" s="23"/>
      <c r="AY26" s="22"/>
      <c r="BA26" s="23"/>
      <c r="BB26" s="21"/>
    </row>
    <row r="27" spans="1:54" s="19" customFormat="1" x14ac:dyDescent="0.25">
      <c r="B27" s="20" t="s">
        <v>58</v>
      </c>
      <c r="C27" s="65" t="s">
        <v>61</v>
      </c>
      <c r="D27" s="105">
        <f>AT27</f>
        <v>168.74999999999997</v>
      </c>
      <c r="E27" s="70">
        <v>480</v>
      </c>
      <c r="F27" s="70">
        <v>480</v>
      </c>
      <c r="G27" s="70">
        <v>480</v>
      </c>
      <c r="H27" s="70">
        <v>480</v>
      </c>
      <c r="I27" s="70">
        <v>390</v>
      </c>
      <c r="J27" s="70">
        <v>390</v>
      </c>
      <c r="K27" s="70">
        <v>390</v>
      </c>
      <c r="L27" s="70">
        <v>390</v>
      </c>
      <c r="M27" s="70">
        <v>390</v>
      </c>
      <c r="N27" s="70">
        <v>480</v>
      </c>
      <c r="O27" s="70">
        <v>480</v>
      </c>
      <c r="P27" s="70">
        <v>480</v>
      </c>
      <c r="Q27" s="78">
        <v>480</v>
      </c>
      <c r="R27" s="80">
        <v>390</v>
      </c>
      <c r="S27" s="80">
        <v>390</v>
      </c>
      <c r="T27" s="80">
        <v>390</v>
      </c>
      <c r="U27" s="80">
        <v>390</v>
      </c>
      <c r="V27" s="92">
        <f>IF(vMonth=1,1,
IF(vMonth=2,1,
IF(vMonth=3,1,
IF(vMonth=4,1,
IF(vMonth=5,1,
IF(vMonth=6,1,
IF(vMonth=7,1,
IF(vMonth=8,1,
IF(vMonth=9,1,
IF(vMonth=10,1,
IF(vMonth=11,1,
IF(vMonth=12,1,))))))))))))</f>
        <v>1</v>
      </c>
      <c r="W27" s="92">
        <f t="shared" si="17"/>
        <v>0.83333333333333337</v>
      </c>
      <c r="X27" s="92">
        <f t="shared" si="2"/>
        <v>0.83333333333333337</v>
      </c>
      <c r="Y27" s="82"/>
      <c r="Z27" s="82">
        <v>1</v>
      </c>
      <c r="AA27" s="82">
        <v>1</v>
      </c>
      <c r="AB27" s="81"/>
      <c r="AC27" s="81"/>
      <c r="AD27" s="81">
        <v>1</v>
      </c>
      <c r="AE27" s="81">
        <v>1</v>
      </c>
      <c r="AF27" s="81"/>
      <c r="AG27" s="81"/>
      <c r="AH27" s="81">
        <v>1</v>
      </c>
      <c r="AI27" s="82">
        <v>1</v>
      </c>
      <c r="AJ27" s="82"/>
      <c r="AK27" s="82"/>
      <c r="AL27" s="82"/>
      <c r="AM27" s="82"/>
      <c r="AN27" s="82"/>
      <c r="AO27" s="82"/>
      <c r="AP27" s="93">
        <f t="shared" si="3"/>
        <v>180</v>
      </c>
      <c r="AQ27" s="94">
        <f t="shared" si="4"/>
        <v>67500</v>
      </c>
      <c r="AR27" s="103">
        <v>0.55000000000000004</v>
      </c>
      <c r="AS27" s="102">
        <f t="shared" si="22"/>
        <v>30374.999999999996</v>
      </c>
      <c r="AT27" s="96">
        <f t="shared" si="6"/>
        <v>168.74999999999997</v>
      </c>
      <c r="AU27" s="21"/>
      <c r="AX27" s="23"/>
      <c r="AY27" s="21"/>
      <c r="BA27" s="23"/>
      <c r="BB27" s="21"/>
    </row>
    <row r="28" spans="1:54" s="19" customFormat="1" x14ac:dyDescent="0.25">
      <c r="B28" s="20" t="s">
        <v>52</v>
      </c>
      <c r="C28" s="65" t="s">
        <v>86</v>
      </c>
      <c r="D28" s="105">
        <f>AT28</f>
        <v>54.6875</v>
      </c>
      <c r="E28" s="106">
        <f t="shared" ref="E28:U28" si="23">105/2</f>
        <v>52.5</v>
      </c>
      <c r="F28" s="106">
        <f t="shared" si="23"/>
        <v>52.5</v>
      </c>
      <c r="G28" s="106">
        <f t="shared" si="23"/>
        <v>52.5</v>
      </c>
      <c r="H28" s="106">
        <f t="shared" si="23"/>
        <v>52.5</v>
      </c>
      <c r="I28" s="106">
        <f t="shared" si="23"/>
        <v>52.5</v>
      </c>
      <c r="J28" s="106">
        <f t="shared" si="23"/>
        <v>52.5</v>
      </c>
      <c r="K28" s="106">
        <f t="shared" si="23"/>
        <v>52.5</v>
      </c>
      <c r="L28" s="106">
        <f t="shared" si="23"/>
        <v>52.5</v>
      </c>
      <c r="M28" s="106">
        <f t="shared" si="23"/>
        <v>52.5</v>
      </c>
      <c r="N28" s="106">
        <f t="shared" si="23"/>
        <v>52.5</v>
      </c>
      <c r="O28" s="106">
        <f t="shared" si="23"/>
        <v>52.5</v>
      </c>
      <c r="P28" s="106">
        <f t="shared" si="23"/>
        <v>52.5</v>
      </c>
      <c r="Q28" s="106">
        <f t="shared" si="23"/>
        <v>52.5</v>
      </c>
      <c r="R28" s="106">
        <f t="shared" si="23"/>
        <v>52.5</v>
      </c>
      <c r="S28" s="106">
        <f t="shared" si="23"/>
        <v>52.5</v>
      </c>
      <c r="T28" s="106">
        <f t="shared" si="23"/>
        <v>52.5</v>
      </c>
      <c r="U28" s="106">
        <f t="shared" si="23"/>
        <v>52.5</v>
      </c>
      <c r="V28" s="92">
        <f>IF(vMonth=1,1,
IF(vMonth=2,1,
IF(vMonth=3,1,
IF(vMonth=4,1,
IF(vMonth=5,1,
IF(vMonth=6,1,
IF(vMonth=7,1,
IF(vMonth=8,1,
IF(vMonth=9,1,
IF(vMonth=10,1,
IF(vMonth=11,1,
IF(vMonth=12,1,))))))))))))</f>
        <v>1</v>
      </c>
      <c r="W28" s="92">
        <f t="shared" si="17"/>
        <v>0.83333333333333337</v>
      </c>
      <c r="X28" s="92">
        <f t="shared" si="2"/>
        <v>0.83333333333333337</v>
      </c>
      <c r="Y28" s="82"/>
      <c r="Z28" s="82">
        <v>1</v>
      </c>
      <c r="AA28" s="82">
        <v>1</v>
      </c>
      <c r="AB28" s="81"/>
      <c r="AC28" s="81"/>
      <c r="AD28" s="81">
        <v>1</v>
      </c>
      <c r="AE28" s="81">
        <v>1</v>
      </c>
      <c r="AF28" s="81"/>
      <c r="AG28" s="81"/>
      <c r="AH28" s="81">
        <v>1</v>
      </c>
      <c r="AI28" s="82">
        <v>1</v>
      </c>
      <c r="AJ28" s="82"/>
      <c r="AK28" s="82"/>
      <c r="AL28" s="82"/>
      <c r="AM28" s="82"/>
      <c r="AN28" s="82"/>
      <c r="AO28" s="82"/>
      <c r="AP28" s="93">
        <f t="shared" si="3"/>
        <v>180</v>
      </c>
      <c r="AQ28" s="94">
        <f t="shared" si="4"/>
        <v>7875</v>
      </c>
      <c r="AR28" s="103">
        <v>-0.25</v>
      </c>
      <c r="AS28" s="102">
        <f t="shared" si="22"/>
        <v>9843.75</v>
      </c>
      <c r="AT28" s="96">
        <f t="shared" si="6"/>
        <v>54.6875</v>
      </c>
      <c r="AU28" s="21"/>
      <c r="AX28" s="23"/>
      <c r="AY28" s="21"/>
      <c r="BA28" s="23"/>
      <c r="BB28" s="21"/>
    </row>
    <row r="29" spans="1:54" ht="15.75" x14ac:dyDescent="0.25">
      <c r="A29" s="25"/>
      <c r="B29" s="26"/>
      <c r="C29" s="27" t="s">
        <v>98</v>
      </c>
      <c r="D29" s="28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29"/>
      <c r="Q29" s="30"/>
      <c r="R29" s="31"/>
      <c r="S29" s="32"/>
      <c r="T29" s="33"/>
      <c r="U29" s="33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34" t="s">
        <v>28</v>
      </c>
      <c r="AP29" s="98">
        <f>SUM(AP11:AP27)</f>
        <v>2880</v>
      </c>
      <c r="AQ29" s="99">
        <f>SUM(AQ11:AQ28)</f>
        <v>465442.5</v>
      </c>
      <c r="AR29" s="104">
        <f>1-AS29/AQ29</f>
        <v>0.38287565059056716</v>
      </c>
      <c r="AS29" s="100">
        <f>SUM(AS11:AS28)</f>
        <v>287235.89999999997</v>
      </c>
      <c r="AT29" s="101">
        <f>AS29/AP29</f>
        <v>99.734687499999993</v>
      </c>
    </row>
    <row r="30" spans="1:54" x14ac:dyDescent="0.25">
      <c r="P30" s="35"/>
      <c r="Q30" s="36"/>
      <c r="R30" s="37"/>
      <c r="S30" s="38"/>
      <c r="T30" s="33"/>
      <c r="U30" s="33"/>
      <c r="AQ30" s="17"/>
      <c r="AR30" s="18"/>
    </row>
    <row r="31" spans="1:54" x14ac:dyDescent="0.25">
      <c r="B31" s="3"/>
      <c r="C31" s="39" t="s">
        <v>99</v>
      </c>
      <c r="P31" s="29"/>
      <c r="Q31" s="40"/>
      <c r="R31" s="41"/>
      <c r="S31" s="42"/>
      <c r="T31" s="33"/>
      <c r="U31" s="33"/>
    </row>
    <row r="32" spans="1:54" x14ac:dyDescent="0.25">
      <c r="C32" s="43" t="s">
        <v>83</v>
      </c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35"/>
      <c r="Q32" s="45"/>
      <c r="R32" s="46"/>
      <c r="S32" s="47"/>
      <c r="T32" s="33"/>
      <c r="U32" s="33"/>
    </row>
    <row r="33" spans="1:21" x14ac:dyDescent="0.25">
      <c r="C33" s="43" t="s">
        <v>23</v>
      </c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35"/>
      <c r="Q33" s="45"/>
      <c r="R33" s="50"/>
      <c r="S33" s="38"/>
      <c r="T33" s="33"/>
      <c r="U33" s="33"/>
    </row>
    <row r="34" spans="1:21" x14ac:dyDescent="0.25">
      <c r="C34" s="43" t="s">
        <v>24</v>
      </c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29"/>
      <c r="Q34" s="51"/>
      <c r="R34" s="31"/>
      <c r="S34" s="52"/>
      <c r="T34" s="33"/>
      <c r="U34" s="33"/>
    </row>
    <row r="35" spans="1:21" x14ac:dyDescent="0.25"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35"/>
      <c r="Q35" s="53"/>
      <c r="R35" s="37"/>
      <c r="S35" s="54"/>
      <c r="T35" s="33"/>
      <c r="U35" s="33"/>
    </row>
    <row r="36" spans="1:21" x14ac:dyDescent="0.25"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29"/>
      <c r="Q36" s="30"/>
      <c r="R36" s="55"/>
      <c r="S36" s="33"/>
      <c r="T36" s="33"/>
      <c r="U36" s="33"/>
    </row>
    <row r="37" spans="1:21" x14ac:dyDescent="0.25"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35"/>
      <c r="Q37" s="36"/>
      <c r="R37" s="56"/>
      <c r="S37" s="33"/>
      <c r="T37" s="33"/>
      <c r="U37" s="33"/>
    </row>
    <row r="38" spans="1:21" x14ac:dyDescent="0.25">
      <c r="P38" s="29"/>
      <c r="Q38" s="30"/>
      <c r="R38" s="49"/>
      <c r="S38" s="33"/>
      <c r="T38" s="33"/>
      <c r="U38" s="33"/>
    </row>
    <row r="39" spans="1:21" x14ac:dyDescent="0.25">
      <c r="A39" s="3"/>
      <c r="B39" s="57"/>
      <c r="C39" s="58" t="s">
        <v>100</v>
      </c>
      <c r="P39" s="35"/>
      <c r="Q39" s="36"/>
      <c r="R39" s="50"/>
      <c r="S39" s="33"/>
      <c r="T39" s="33"/>
      <c r="U39" s="33"/>
    </row>
    <row r="40" spans="1:21" x14ac:dyDescent="0.25">
      <c r="A40" s="3"/>
      <c r="B40" s="57"/>
      <c r="C40" s="58" t="s">
        <v>101</v>
      </c>
      <c r="P40" s="29"/>
      <c r="Q40" s="59"/>
      <c r="R40" s="51"/>
      <c r="S40" s="31"/>
      <c r="T40" s="33"/>
      <c r="U40" s="33"/>
    </row>
    <row r="41" spans="1:21" x14ac:dyDescent="0.25">
      <c r="A41" s="3"/>
      <c r="B41" s="20"/>
      <c r="C41" s="58" t="s">
        <v>102</v>
      </c>
      <c r="P41" s="35"/>
      <c r="Q41" s="60"/>
      <c r="R41" s="53"/>
      <c r="S41" s="37"/>
      <c r="T41" s="33"/>
      <c r="U41" s="33"/>
    </row>
    <row r="42" spans="1:21" x14ac:dyDescent="0.25">
      <c r="A42" s="3"/>
      <c r="B42" s="20"/>
      <c r="C42" s="58" t="s">
        <v>103</v>
      </c>
      <c r="P42" s="29"/>
      <c r="Q42" s="51"/>
      <c r="R42" s="55"/>
      <c r="S42" s="61"/>
      <c r="T42" s="33"/>
      <c r="U42" s="33"/>
    </row>
    <row r="43" spans="1:21" x14ac:dyDescent="0.25">
      <c r="A43" s="3"/>
      <c r="B43" s="20"/>
      <c r="C43" s="58" t="s">
        <v>104</v>
      </c>
      <c r="P43" s="35"/>
      <c r="Q43" s="53"/>
      <c r="R43" s="56"/>
      <c r="S43" s="62"/>
      <c r="T43" s="33"/>
      <c r="U43" s="33"/>
    </row>
    <row r="44" spans="1:21" x14ac:dyDescent="0.25">
      <c r="A44" s="3"/>
      <c r="B44" s="20"/>
      <c r="C44" s="58" t="s">
        <v>105</v>
      </c>
      <c r="P44" s="35"/>
      <c r="Q44" s="45"/>
      <c r="R44" s="50"/>
      <c r="S44" s="33"/>
      <c r="T44" s="33"/>
      <c r="U44" s="33"/>
    </row>
    <row r="45" spans="1:21" x14ac:dyDescent="0.25">
      <c r="A45" s="3"/>
      <c r="B45" s="57"/>
      <c r="C45" s="58" t="s">
        <v>106</v>
      </c>
      <c r="P45" s="35"/>
      <c r="Q45" s="36"/>
      <c r="R45" s="45"/>
      <c r="S45" s="46"/>
      <c r="T45" s="47"/>
      <c r="U45" s="33"/>
    </row>
    <row r="46" spans="1:21" x14ac:dyDescent="0.25">
      <c r="A46" s="3"/>
      <c r="B46" s="57"/>
      <c r="C46" s="58" t="s">
        <v>107</v>
      </c>
      <c r="U46" s="63"/>
    </row>
    <row r="47" spans="1:21" x14ac:dyDescent="0.25">
      <c r="A47" s="3"/>
      <c r="B47" s="57"/>
      <c r="C47" s="58" t="s">
        <v>108</v>
      </c>
      <c r="U47" s="63"/>
    </row>
    <row r="48" spans="1:21" x14ac:dyDescent="0.25">
      <c r="A48" s="3"/>
      <c r="B48" s="57"/>
      <c r="C48" s="58" t="s">
        <v>109</v>
      </c>
      <c r="U48" s="33"/>
    </row>
    <row r="49" spans="1:21" x14ac:dyDescent="0.25">
      <c r="A49" s="3"/>
      <c r="B49" s="57"/>
      <c r="C49" s="58" t="s">
        <v>110</v>
      </c>
      <c r="P49" s="33"/>
      <c r="Q49" s="33"/>
      <c r="R49" s="33"/>
      <c r="S49" s="33"/>
      <c r="T49" s="33"/>
      <c r="U49" s="33"/>
    </row>
    <row r="50" spans="1:21" x14ac:dyDescent="0.25">
      <c r="A50" s="3"/>
      <c r="B50" s="57"/>
      <c r="C50" s="58" t="s">
        <v>111</v>
      </c>
      <c r="P50" s="33"/>
      <c r="Q50" s="33"/>
      <c r="R50" s="33"/>
      <c r="S50" s="33"/>
      <c r="T50" s="33"/>
      <c r="U50" s="33"/>
    </row>
    <row r="51" spans="1:21" x14ac:dyDescent="0.25">
      <c r="A51" s="3"/>
      <c r="B51" s="57"/>
      <c r="C51" s="24"/>
    </row>
    <row r="52" spans="1:21" x14ac:dyDescent="0.25">
      <c r="A52" s="3"/>
      <c r="B52" s="57"/>
      <c r="C52" s="64"/>
    </row>
    <row r="53" spans="1:21" x14ac:dyDescent="0.25">
      <c r="A53" s="3"/>
      <c r="B53" s="57"/>
      <c r="C53" s="64"/>
    </row>
    <row r="54" spans="1:21" x14ac:dyDescent="0.25">
      <c r="A54" s="3"/>
      <c r="B54" s="57"/>
      <c r="C54" s="64"/>
    </row>
    <row r="55" spans="1:21" x14ac:dyDescent="0.25">
      <c r="A55" s="3"/>
      <c r="B55" s="57"/>
      <c r="C55" s="64"/>
    </row>
    <row r="56" spans="1:21" x14ac:dyDescent="0.25">
      <c r="A56" s="3"/>
      <c r="B56" s="57"/>
      <c r="C56" s="64"/>
    </row>
    <row r="57" spans="1:21" x14ac:dyDescent="0.25">
      <c r="C57" s="24"/>
    </row>
    <row r="58" spans="1:21" x14ac:dyDescent="0.25">
      <c r="C58" s="24"/>
    </row>
    <row r="59" spans="1:21" x14ac:dyDescent="0.25">
      <c r="C59" s="24"/>
    </row>
    <row r="60" spans="1:21" x14ac:dyDescent="0.25">
      <c r="C60" s="24"/>
    </row>
    <row r="61" spans="1:21" x14ac:dyDescent="0.25">
      <c r="C61" s="24"/>
    </row>
    <row r="62" spans="1:21" x14ac:dyDescent="0.25">
      <c r="C62" s="24"/>
    </row>
  </sheetData>
  <sheetProtection formatCells="0" formatRows="0" insertColumns="0" insertRows="0" insertHyperlinks="0" deleteColumns="0" deleteRows="0" sort="0" autoFilter="0" pivotTables="0"/>
  <mergeCells count="13">
    <mergeCell ref="Y8:AO8"/>
    <mergeCell ref="C7:C9"/>
    <mergeCell ref="B7:B10"/>
    <mergeCell ref="Y2:AE2"/>
    <mergeCell ref="Y3:AE3"/>
    <mergeCell ref="Y4:AE4"/>
    <mergeCell ref="Y7:AO7"/>
    <mergeCell ref="AG2:AK2"/>
    <mergeCell ref="AG3:AK3"/>
    <mergeCell ref="AG4:AK4"/>
    <mergeCell ref="A5:D5"/>
    <mergeCell ref="A4:D4"/>
    <mergeCell ref="A6:D6"/>
  </mergeCells>
  <conditionalFormatting sqref="D11:P13 F12:R12 D14:D16 D17:U21 D22:D25 D26:P27 D28">
    <cfRule type="cellIs" dxfId="13" priority="145" operator="equal">
      <formula>0</formula>
    </cfRule>
  </conditionalFormatting>
  <conditionalFormatting sqref="E15:U15">
    <cfRule type="cellIs" dxfId="12" priority="1" operator="equal">
      <formula>0</formula>
    </cfRule>
  </conditionalFormatting>
  <conditionalFormatting sqref="P29:P45">
    <cfRule type="cellIs" dxfId="11" priority="39" operator="equal">
      <formula>0</formula>
    </cfRule>
  </conditionalFormatting>
  <conditionalFormatting sqref="P49:P50">
    <cfRule type="cellIs" dxfId="10" priority="59" operator="equal">
      <formula>0</formula>
    </cfRule>
  </conditionalFormatting>
  <conditionalFormatting sqref="Q11">
    <cfRule type="cellIs" dxfId="9" priority="167" operator="equal">
      <formula>0</formula>
    </cfRule>
  </conditionalFormatting>
  <conditionalFormatting sqref="Q13">
    <cfRule type="cellIs" dxfId="8" priority="149" operator="equal">
      <formula>0</formula>
    </cfRule>
  </conditionalFormatting>
  <conditionalFormatting sqref="Q26:Q27">
    <cfRule type="cellIs" dxfId="7" priority="144" operator="equal">
      <formula>0</formula>
    </cfRule>
  </conditionalFormatting>
  <conditionalFormatting sqref="Q29:Q45 Q49:Q50">
    <cfRule type="cellIs" dxfId="6" priority="38" operator="equal">
      <formula>0</formula>
    </cfRule>
  </conditionalFormatting>
  <conditionalFormatting sqref="AP12:AP29">
    <cfRule type="cellIs" dxfId="5" priority="37" operator="equal">
      <formula>0</formula>
    </cfRule>
  </conditionalFormatting>
  <conditionalFormatting sqref="AP11:AT11">
    <cfRule type="cellIs" dxfId="4" priority="3" operator="equal">
      <formula>0</formula>
    </cfRule>
  </conditionalFormatting>
  <conditionalFormatting sqref="AR13:AR15">
    <cfRule type="cellIs" dxfId="3" priority="2" operator="equal">
      <formula>0</formula>
    </cfRule>
  </conditionalFormatting>
  <conditionalFormatting sqref="AS29:AT29">
    <cfRule type="cellIs" dxfId="2" priority="36" operator="equal">
      <formula>0</formula>
    </cfRule>
  </conditionalFormatting>
  <conditionalFormatting sqref="AT11:AT28 AP12:AR12 AS12:AS28 AQ13:AQ28 AR22:AR25">
    <cfRule type="cellIs" dxfId="1" priority="253" operator="equal">
      <formula>0</formula>
    </cfRule>
  </conditionalFormatting>
  <conditionalFormatting sqref="AT11:AT29">
    <cfRule type="containsErrors" dxfId="0" priority="60">
      <formula>ISERROR(AT11)</formula>
    </cfRule>
  </conditionalFormatting>
  <pageMargins left="0.70866141732283472" right="0.70866141732283472" top="0.74803149606299213" bottom="0.74803149606299213" header="0.31496062992125984" footer="0.31496062992125984"/>
  <pageSetup paperSize="9" scale="72" orientation="landscape" r:id="rId1"/>
  <ignoredErrors>
    <ignoredError sqref="AR29" formula="1"/>
    <ignoredError sqref="B26 B11:B18 B19:B22 B27 B24" numberStoredAsText="1"/>
    <ignoredError sqref="AT26 AT14:AT18 AT19:AT24 AT27" evalError="1"/>
  </ignoredError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4" r:id="rId4" name="Drop Down 30">
              <controlPr defaultSize="0" autoLine="0" autoPict="0">
                <anchor moveWithCells="1">
                  <from>
                    <xdr:col>32</xdr:col>
                    <xdr:colOff>0</xdr:colOff>
                    <xdr:row>3</xdr:row>
                    <xdr:rowOff>9525</xdr:rowOff>
                  </from>
                  <to>
                    <xdr:col>36</xdr:col>
                    <xdr:colOff>228600</xdr:colOff>
                    <xdr:row>3</xdr:row>
                    <xdr:rowOff>171450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7</vt:i4>
      </vt:variant>
    </vt:vector>
  </HeadingPairs>
  <TitlesOfParts>
    <vt:vector size="8" baseType="lpstr">
      <vt:lpstr>Дніпро</vt:lpstr>
      <vt:lpstr>Дніпро!vDay</vt:lpstr>
      <vt:lpstr>vMonth</vt:lpstr>
      <vt:lpstr>vPos</vt:lpstr>
      <vt:lpstr>Дніпро!vRolik_koef</vt:lpstr>
      <vt:lpstr>Дніпро!vRolik_len</vt:lpstr>
      <vt:lpstr>Дніпро!vSec1</vt:lpstr>
      <vt:lpstr>vSpot_koef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Литовченко</dc:creator>
  <cp:lastModifiedBy>Дмитрий Сокольников</cp:lastModifiedBy>
  <dcterms:created xsi:type="dcterms:W3CDTF">2017-07-19T13:26:35Z</dcterms:created>
  <dcterms:modified xsi:type="dcterms:W3CDTF">2025-05-28T14:46:45Z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2023-03-21T08:57:48Z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535ed267-4717-4cc9-bd46-156cdeebe3ac</vt:lpwstr>
  </property>
  <property fmtid="{D5CDD505-2E9C-101B-9397-08002B2CF9AE}" pid="7" name="MSIP_Label_defa4170-0d19-0005-0004-bc88714345d2_ActionId">
    <vt:lpwstr>443e2c78-293c-4734-8991-94debaa50f1d</vt:lpwstr>
  </property>
  <property fmtid="{D5CDD505-2E9C-101B-9397-08002B2CF9AE}" pid="8" name="MSIP_Label_defa4170-0d19-0005-0004-bc88714345d2_ContentBits">
    <vt:lpwstr>0</vt:lpwstr>
  </property>
</Properties>
</file>